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phine.gnecchi\Desktop\addicto\new 2023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<sst xmlns="http://schemas.openxmlformats.org/spreadsheetml/2006/main" count="14" uniqueCount="14">
  <si>
    <t>Structures intervenant dans le Doubs (25)</t>
  </si>
  <si>
    <t>Colonne1</t>
  </si>
  <si>
    <t>Département</t>
  </si>
  <si>
    <t>Commune d'implantation de la structure</t>
  </si>
  <si>
    <t>Code postal</t>
  </si>
  <si>
    <t>Adresse</t>
  </si>
  <si>
    <t>Type de structure</t>
  </si>
  <si>
    <t>Nom de la structure</t>
  </si>
  <si>
    <t>Statut de la structure</t>
  </si>
  <si>
    <t>Mail</t>
  </si>
  <si>
    <t>Numéro de téléphone</t>
  </si>
  <si>
    <t>Site internet</t>
  </si>
  <si>
    <t>Jours et horaires</t>
  </si>
  <si>
    <t>Informations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</si>
</sst>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4472C4"/>
      <name val="Calibri"/>
      <family val="2"/>
    </font>
    <font>
      <sz val="11"/>
      <color rgb="FF4472C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CC5ED"/>
        <bgColor rgb="FF000000"/>
      </patternFill>
    </fill>
    <fill>
      <patternFill patternType="solid">
        <fgColor rgb="FFE4D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000000"/>
      </patternFill>
    </fill>
    <fill>
      <patternFill patternType="solid">
        <fgColor rgb="FF9BC2E6"/>
        <bgColor rgb="FFFFFFFF"/>
      </patternFill>
    </fill>
    <fill>
      <patternFill patternType="solid">
        <fgColor rgb="FFD6DCE4"/>
        <bgColor rgb="FF000000"/>
      </patternFill>
    </fill>
    <fill>
      <patternFill patternType="solid">
        <fgColor rgb="FFD6DCE4"/>
        <bgColor rgb="FFFFFFFF"/>
      </patternFill>
    </fill>
    <fill>
      <patternFill patternType="lightUp">
        <fgColor rgb="FFFFFFFF"/>
        <bgColor rgb="FFD9D9D9"/>
      </patternFill>
    </fill>
    <fill>
      <patternFill patternType="solid">
        <fgColor rgb="FFFFCCCC"/>
        <bgColor rgb="FF000000"/>
      </patternFill>
    </fill>
    <fill>
      <patternFill patternType="solid">
        <fgColor rgb="FFFFCCCC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0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6" fillId="9" borderId="5" xfId="1" applyFont="1" applyFill="1" applyBorder="1" applyAlignment="1">
      <alignment horizontal="center" vertical="center" wrapText="1"/>
    </xf>
    <xf numFmtId="164" fontId="4" fillId="9" borderId="5" xfId="0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quotePrefix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4" fillId="9" borderId="5" xfId="0" quotePrefix="1" applyFont="1" applyFill="1" applyBorder="1" applyAlignment="1">
      <alignment horizontal="center" vertical="center" wrapText="1"/>
    </xf>
    <xf numFmtId="0" fontId="4" fillId="8" borderId="5" xfId="0" applyNumberFormat="1" applyFont="1" applyFill="1" applyBorder="1" applyAlignment="1">
      <alignment horizontal="center" vertical="center" wrapText="1"/>
    </xf>
    <xf numFmtId="0" fontId="6" fillId="8" borderId="5" xfId="1" applyNumberFormat="1" applyFont="1" applyFill="1" applyBorder="1" applyAlignment="1">
      <alignment horizontal="center" vertical="center" wrapText="1"/>
    </xf>
    <xf numFmtId="164" fontId="4" fillId="8" borderId="5" xfId="0" applyNumberFormat="1" applyFont="1" applyFill="1" applyBorder="1" applyAlignment="1">
      <alignment horizontal="center" vertical="center" wrapText="1"/>
    </xf>
    <xf numFmtId="0" fontId="7" fillId="8" borderId="5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6" fillId="11" borderId="5" xfId="1" applyFont="1" applyFill="1" applyBorder="1" applyAlignment="1">
      <alignment horizontal="center" vertical="center" wrapText="1"/>
    </xf>
    <xf numFmtId="164" fontId="4" fillId="11" borderId="5" xfId="0" applyNumberFormat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5" xfId="0" quotePrefix="1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6" fillId="14" borderId="5" xfId="1" applyFont="1" applyFill="1" applyBorder="1" applyAlignment="1">
      <alignment horizontal="center" vertical="center" wrapText="1"/>
    </xf>
    <xf numFmtId="164" fontId="4" fillId="14" borderId="5" xfId="0" applyNumberFormat="1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3" borderId="5" xfId="0" applyNumberFormat="1" applyFont="1" applyFill="1" applyBorder="1" applyAlignment="1">
      <alignment horizontal="center" vertical="center" wrapText="1"/>
    </xf>
    <xf numFmtId="0" fontId="6" fillId="13" borderId="5" xfId="1" applyNumberFormat="1" applyFont="1" applyFill="1" applyBorder="1" applyAlignment="1">
      <alignment horizontal="center" vertical="center" wrapText="1"/>
    </xf>
    <xf numFmtId="164" fontId="4" fillId="13" borderId="5" xfId="0" applyNumberFormat="1" applyFont="1" applyFill="1" applyBorder="1" applyAlignment="1">
      <alignment horizontal="center" vertical="center" wrapText="1"/>
    </xf>
    <xf numFmtId="0" fontId="1" fillId="13" borderId="5" xfId="0" applyNumberFormat="1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6" fillId="16" borderId="5" xfId="1" applyFont="1" applyFill="1" applyBorder="1" applyAlignment="1">
      <alignment horizontal="center" vertical="center" wrapText="1"/>
    </xf>
    <xf numFmtId="164" fontId="4" fillId="16" borderId="5" xfId="0" applyNumberFormat="1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5" xfId="0" quotePrefix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6" fillId="15" borderId="4" xfId="1" applyFont="1" applyFill="1" applyBorder="1" applyAlignment="1">
      <alignment horizontal="center" vertical="center" wrapText="1"/>
    </xf>
    <xf numFmtId="164" fontId="4" fillId="15" borderId="0" xfId="0" applyNumberFormat="1" applyFont="1" applyFill="1" applyBorder="1" applyAlignment="1">
      <alignment horizontal="center" vertical="center" wrapText="1"/>
    </xf>
    <xf numFmtId="0" fontId="6" fillId="16" borderId="4" xfId="1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" xfId="0" quotePrefix="1" applyFont="1" applyFill="1" applyBorder="1" applyAlignment="1">
      <alignment horizontal="center" vertical="center" wrapText="1"/>
    </xf>
    <xf numFmtId="0" fontId="6" fillId="16" borderId="6" xfId="1" applyFont="1" applyFill="1" applyBorder="1" applyAlignment="1">
      <alignment horizontal="center" vertical="center" wrapText="1"/>
    </xf>
    <xf numFmtId="164" fontId="4" fillId="16" borderId="6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 wrapText="1"/>
    </xf>
    <xf numFmtId="0" fontId="6" fillId="15" borderId="1" xfId="1" applyNumberFormat="1" applyFont="1" applyFill="1" applyBorder="1" applyAlignment="1">
      <alignment horizontal="center" vertical="center" wrapText="1"/>
    </xf>
    <xf numFmtId="164" fontId="4" fillId="15" borderId="1" xfId="0" applyNumberFormat="1" applyFont="1" applyFill="1" applyBorder="1" applyAlignment="1">
      <alignment horizontal="center" vertical="center" wrapText="1"/>
    </xf>
    <xf numFmtId="164" fontId="4" fillId="15" borderId="5" xfId="0" applyNumberFormat="1" applyFont="1" applyFill="1" applyBorder="1" applyAlignment="1">
      <alignment horizontal="center" vertical="center"/>
    </xf>
    <xf numFmtId="0" fontId="6" fillId="15" borderId="5" xfId="1" applyFont="1" applyFill="1" applyBorder="1" applyAlignment="1">
      <alignment horizontal="center" vertical="center" wrapText="1"/>
    </xf>
    <xf numFmtId="164" fontId="4" fillId="15" borderId="5" xfId="0" applyNumberFormat="1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6" fillId="15" borderId="6" xfId="1" applyFont="1" applyFill="1" applyBorder="1" applyAlignment="1">
      <alignment horizontal="center" vertical="center" wrapText="1"/>
    </xf>
    <xf numFmtId="164" fontId="4" fillId="15" borderId="6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6">
    <dxf>
      <numFmt numFmtId="0" formatCode="General"/>
      <fill>
        <patternFill patternType="none">
          <fgColor rgb="FFFFFFF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numFmt numFmtId="0" formatCode="General"/>
      <fill>
        <patternFill patternType="none">
          <fgColor rgb="FFFFFFF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0" formatCode="General"/>
      <fill>
        <patternFill patternType="none">
          <fgColor rgb="FFFFFFFF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#&quot; &quot;##&quot; &quot;##&quot; &quot;##&quot; &quot;##"/>
      <fill>
        <patternFill patternType="none">
          <fgColor rgb="FFFFFFFF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  <fill>
        <patternFill patternType="none">
          <fgColor rgb="FFFFFFFF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pertoire_ARS_BFC_KPMG_%20vUSAGER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globale"/>
      <sheetName val="Accès direct usagers"/>
      <sheetName val="Cotes d'Or (21)"/>
      <sheetName val="Jura (39)"/>
      <sheetName val="Nievre (58)"/>
      <sheetName val="Doubs (25)"/>
      <sheetName val="Haute-Saône (70)"/>
      <sheetName val="Saône-et-Loire (71)"/>
      <sheetName val="Yonne (89)"/>
      <sheetName val="Territoire de Belfort (90)"/>
      <sheetName val="Nord-Franche-Comté"/>
      <sheetName val="Sevrage simple"/>
      <sheetName val="Soins complexes"/>
      <sheetName val="ELSA"/>
      <sheetName val="Hospi de jour"/>
      <sheetName val="Penitentier"/>
      <sheetName val="SSR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1" displayName="Tableau11" ref="B5:N40" totalsRowShown="0" headerRowDxfId="15" headerRowBorderDxfId="13" tableBorderDxfId="14">
  <autoFilter ref="B5:N40"/>
  <sortState ref="B6:N40">
    <sortCondition ref="G5:G40"/>
  </sortState>
  <tableColumns count="13">
    <tableColumn id="13" name="Colonne1" dataDxfId="12"/>
    <tableColumn id="1" name="Département" dataDxfId="11">
      <calculatedColumnFormula>VLOOKUP(Tableau11[[#This Row],[Colonne1]],[1]!Tableau124[#All],2,FALSE)</calculatedColumnFormula>
    </tableColumn>
    <tableColumn id="2" name="Commune d'implantation de la structure" dataDxfId="10">
      <calculatedColumnFormula>VLOOKUP(Tableau11[[#This Row],[Colonne1]],[1]!Tableau124[#All],3,FALSE)</calculatedColumnFormula>
    </tableColumn>
    <tableColumn id="3" name="Code postal" dataDxfId="9">
      <calculatedColumnFormula>VLOOKUP(Tableau11[[#This Row],[Colonne1]],[1]!Tableau124[#All],4,FALSE)</calculatedColumnFormula>
    </tableColumn>
    <tableColumn id="4" name="Adresse" dataDxfId="8">
      <calculatedColumnFormula>VLOOKUP(Tableau11[[#This Row],[Colonne1]],[1]!Tableau124[#All],5,FALSE)</calculatedColumnFormula>
    </tableColumn>
    <tableColumn id="5" name="Type de structure" dataDxfId="7">
      <calculatedColumnFormula>VLOOKUP(Tableau11[[#This Row],[Colonne1]],[1]!Tableau124[#All],6,FALSE)</calculatedColumnFormula>
    </tableColumn>
    <tableColumn id="6" name="Nom de la structure" dataDxfId="6">
      <calculatedColumnFormula>VLOOKUP(Tableau11[[#This Row],[Colonne1]],[1]!Tableau124[#All],7,FALSE)</calculatedColumnFormula>
    </tableColumn>
    <tableColumn id="7" name="Statut de la structure" dataDxfId="5">
      <calculatedColumnFormula>VLOOKUP(Tableau11[[#This Row],[Colonne1]],[1]!Tableau124[#All],8,FALSE)</calculatedColumnFormula>
    </tableColumn>
    <tableColumn id="8" name="Mail" dataDxfId="4" dataCellStyle="Lien hypertexte">
      <calculatedColumnFormula>VLOOKUP(Tableau11[[#This Row],[Colonne1]],[1]!Tableau124[#All],9,FALSE)</calculatedColumnFormula>
    </tableColumn>
    <tableColumn id="9" name="Numéro de téléphone" dataDxfId="3">
      <calculatedColumnFormula>VLOOKUP(Tableau11[[#This Row],[Colonne1]],[1]!Tableau124[#All],10,FALSE)</calculatedColumnFormula>
    </tableColumn>
    <tableColumn id="10" name="Site internet" dataDxfId="2">
      <calculatedColumnFormula>VLOOKUP(Tableau11[[#This Row],[Colonne1]],[1]!Tableau124[#All],11,FALSE)</calculatedColumnFormula>
    </tableColumn>
    <tableColumn id="11" name="Jours et horaires" dataDxfId="1">
      <calculatedColumnFormula>VLOOKUP(Tableau11[[#This Row],[Colonne1]],[1]!Tableau124[#All],12,FALSE)</calculatedColumnFormula>
    </tableColumn>
    <tableColumn id="12" name="Informations complémentaires" dataDxfId="0">
      <calculatedColumnFormula>VLOOKUP(Tableau11[[#This Row],[Colonne1]],[1]!Tableau124[#All],13,FALSE)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sqref="A1:XFD1048576"/>
    </sheetView>
  </sheetViews>
  <sheetFormatPr baseColWidth="10" defaultColWidth="10.5703125" defaultRowHeight="15" x14ac:dyDescent="0.25"/>
  <cols>
    <col min="1" max="1" width="16.5703125" style="1" customWidth="1"/>
    <col min="2" max="2" width="16.5703125" style="4" customWidth="1"/>
    <col min="3" max="3" width="16.42578125" style="3" customWidth="1"/>
    <col min="4" max="4" width="36.28515625" style="3" customWidth="1"/>
    <col min="5" max="5" width="24.140625" style="3" customWidth="1"/>
    <col min="6" max="6" width="32.5703125" style="3" customWidth="1"/>
    <col min="7" max="7" width="29.42578125" style="3" customWidth="1"/>
    <col min="8" max="8" width="19.140625" style="3" customWidth="1"/>
    <col min="9" max="9" width="33.140625" style="3" customWidth="1"/>
    <col min="10" max="10" width="20.42578125" style="3" customWidth="1"/>
    <col min="11" max="11" width="26.42578125" style="3" customWidth="1"/>
    <col min="12" max="12" width="23.42578125" style="3" customWidth="1"/>
    <col min="13" max="13" width="16.5703125" style="3" customWidth="1"/>
    <col min="14" max="14" width="28.28515625" style="3" customWidth="1"/>
    <col min="15" max="15" width="34.140625" style="3" hidden="1" customWidth="1"/>
    <col min="16" max="16384" width="10.5703125" style="3"/>
  </cols>
  <sheetData>
    <row r="1" spans="1:15" ht="57.6" customHeight="1" x14ac:dyDescent="0.2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5" ht="18.75" x14ac:dyDescent="0.25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5" spans="1:15" ht="30" x14ac:dyDescent="0.25">
      <c r="A5" s="6"/>
      <c r="B5" s="7" t="s">
        <v>1</v>
      </c>
      <c r="C5" s="8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9" t="s">
        <v>13</v>
      </c>
    </row>
    <row r="6" spans="1:15" ht="135" x14ac:dyDescent="0.25">
      <c r="B6" s="10">
        <v>48</v>
      </c>
      <c r="C6" s="11" t="str">
        <f>VLOOKUP(Tableau11[[#This Row],[Colonne1]],[1]!Tableau124[#All],2,FALSE)</f>
        <v>Doubs (25)</v>
      </c>
      <c r="D6" s="11" t="str">
        <f>VLOOKUP(Tableau11[[#This Row],[Colonne1]],[1]!Tableau124[#All],3,FALSE)</f>
        <v>Besançon</v>
      </c>
      <c r="E6" s="11" t="str">
        <f>VLOOKUP(Tableau11[[#This Row],[Colonne1]],[1]!Tableau124[#All],4,FALSE)</f>
        <v>25000</v>
      </c>
      <c r="F6" s="11" t="str">
        <f>VLOOKUP(Tableau11[[#This Row],[Colonne1]],[1]!Tableau124[#All],5,FALSE)</f>
        <v>2 avenue Fontaine Argent</v>
      </c>
      <c r="G6" s="11" t="str">
        <f>VLOOKUP(Tableau11[[#This Row],[Colonne1]],[1]!Tableau124[#All],6,FALSE)</f>
        <v>CAARUD</v>
      </c>
      <c r="H6" s="11" t="str">
        <f>VLOOKUP(Tableau11[[#This Row],[Colonne1]],[1]!Tableau124[#All],7,FALSE)</f>
        <v>AIDeS CAARUD25</v>
      </c>
      <c r="I6" s="11" t="str">
        <f>VLOOKUP(Tableau11[[#This Row],[Colonne1]],[1]!Tableau124[#All],8,FALSE)</f>
        <v>Associatif</v>
      </c>
      <c r="J6" s="12" t="str">
        <f>VLOOKUP(Tableau11[[#This Row],[Colonne1]],[1]!Tableau124[#All],9,FALSE)</f>
        <v>delegation25@aides.org</v>
      </c>
      <c r="K6" s="13" t="str">
        <f>VLOOKUP(Tableau11[[#This Row],[Colonne1]],[1]!Tableau124[#All],10,FALSE)</f>
        <v>03 81 81 80 00</v>
      </c>
      <c r="L6" s="12" t="str">
        <f>VLOOKUP(Tableau11[[#This Row],[Colonne1]],[1]!Tableau124[#All],11,FALSE)</f>
        <v>aides.org</v>
      </c>
      <c r="M6" s="14" t="str">
        <f>VLOOKUP(Tableau11[[#This Row],[Colonne1]],[1]!Tableau124[#All],12,FALSE)</f>
        <v>Lundi, Mercredi, Vendredi de 15h à 19h</v>
      </c>
      <c r="N6" s="15" t="str">
        <f>VLOOKUP(Tableau11[[#This Row],[Colonne1]],[1]!Tableau124[#All],13,FALSE)</f>
        <v xml:space="preserve">- unité mobile pouvant servir de lieu d'accueil (déplacement sur Bensançon, Baume les Dames, Clerval, Morteau et Pontarlier) ; 
- programme d'échange de seringues ;
- intervention en maraude ; 
- intervention en milieu festif. </v>
      </c>
    </row>
    <row r="7" spans="1:15" ht="300" x14ac:dyDescent="0.25">
      <c r="B7" s="10">
        <v>66</v>
      </c>
      <c r="C7" s="11" t="str">
        <f>VLOOKUP(Tableau11[[#This Row],[Colonne1]],[1]!Tableau124[#All],2,FALSE)</f>
        <v>Doubs (25)</v>
      </c>
      <c r="D7" s="11" t="str">
        <f>VLOOKUP(Tableau11[[#This Row],[Colonne1]],[1]!Tableau124[#All],3,FALSE)</f>
        <v>Montbéliard</v>
      </c>
      <c r="E7" s="11" t="str">
        <f>VLOOKUP(Tableau11[[#This Row],[Colonne1]],[1]!Tableau124[#All],4,FALSE)</f>
        <v>25200</v>
      </c>
      <c r="F7" s="11" t="str">
        <f>VLOOKUP(Tableau11[[#This Row],[Colonne1]],[1]!Tableau124[#All],5,FALSE)</f>
        <v>30 Fbg de Besançon</v>
      </c>
      <c r="G7" s="11" t="str">
        <f>VLOOKUP(Tableau11[[#This Row],[Colonne1]],[1]!Tableau124[#All],6,FALSE)</f>
        <v>CAARUD</v>
      </c>
      <c r="H7" s="11" t="str">
        <f>VLOOKUP(Tableau11[[#This Row],[Colonne1]],[1]!Tableau124[#All],7,FALSE)</f>
        <v>CAARUD ENTR'ACTES - Association d'Hygiène Sociale de Franche Comté</v>
      </c>
      <c r="I7" s="11" t="str">
        <f>VLOOKUP(Tableau11[[#This Row],[Colonne1]],[1]!Tableau124[#All],8,FALSE)</f>
        <v>Associatif</v>
      </c>
      <c r="J7" s="16" t="str">
        <f>VLOOKUP(Tableau11[[#This Row],[Colonne1]],[1]!Tableau124[#All],9,FALSE)</f>
        <v>pole-addictologie.nfc@ahs-fc.fr</v>
      </c>
      <c r="K7" s="13" t="str">
        <f>VLOOKUP(Tableau11[[#This Row],[Colonne1]],[1]!Tableau124[#All],10,FALSE)</f>
        <v>03.81.31.29.41</v>
      </c>
      <c r="L7" s="12" t="str">
        <f>VLOOKUP(Tableau11[[#This Row],[Colonne1]],[1]!Tableau124[#All],11,FALSE)</f>
        <v>www.ahs-fc.fr</v>
      </c>
      <c r="M7" s="14" t="str">
        <f>VLOOKUP(Tableau11[[#This Row],[Colonne1]],[1]!Tableau124[#All],12,FALSE)</f>
        <v>Montbéliard :
lundi et jeudi de 10h à 15h</v>
      </c>
      <c r="N7" s="17" t="str">
        <f>VLOOKUP(Tableau11[[#This Row],[Colonne1]],[1]!Tableau124[#All],13,FALSE)</f>
        <v>- unité mobile pouvant servir de lieu d'accueil (déplacements sur tout le territoire Nord-Franche-Comté) ; 
- programme d'échange de seringues ;
- interventions ponctuelles en maraude ; 
- intervention en milieu festif ;
L’unité Mobile est rattachée au CAARUD : kmobile.nfc@ahs-fc.fr, kmobile.nfc@ahs-fc.fr, 06-85-11-08-91 (Semaine impaire ; mardi, mercred et jeudi
Semaine paire : mercredi, jeudi 
10h-16h)</v>
      </c>
    </row>
    <row r="8" spans="1:15" ht="315" x14ac:dyDescent="0.25">
      <c r="B8" s="10">
        <v>128</v>
      </c>
      <c r="C8" s="18" t="str">
        <f>VLOOKUP(Tableau11[[#This Row],[Colonne1]],[1]!Tableau124[#All],2,FALSE)</f>
        <v>Jura (39)</v>
      </c>
      <c r="D8" s="18" t="str">
        <f>VLOOKUP(Tableau11[[#This Row],[Colonne1]],[1]!Tableau124[#All],3,FALSE)</f>
        <v>Lons Le Saunier</v>
      </c>
      <c r="E8" s="18" t="str">
        <f>VLOOKUP(Tableau11[[#This Row],[Colonne1]],[1]!Tableau124[#All],4,FALSE)</f>
        <v>39000</v>
      </c>
      <c r="F8" s="18" t="str">
        <f>VLOOKUP(Tableau11[[#This Row],[Colonne1]],[1]!Tableau124[#All],5,FALSE)</f>
        <v>8 rue Jules Bury</v>
      </c>
      <c r="G8" s="18" t="str">
        <f>VLOOKUP(Tableau11[[#This Row],[Colonne1]],[1]!Tableau124[#All],6,FALSE)</f>
        <v>CAARUD de réduction des risques et des dommages à distance</v>
      </c>
      <c r="H8" s="18" t="str">
        <f>VLOOKUP(Tableau11[[#This Row],[Colonne1]],[1]!Tableau124[#All],7,FALSE)</f>
        <v>CAARUD Oppelia Passerelle 39</v>
      </c>
      <c r="I8" s="18" t="str">
        <f>VLOOKUP(Tableau11[[#This Row],[Colonne1]],[1]!Tableau124[#All],8,FALSE)</f>
        <v>Associatif</v>
      </c>
      <c r="J8" s="19" t="str">
        <f>VLOOKUP(Tableau11[[#This Row],[Colonne1]],[1]!Tableau124[#All],9,FALSE)</f>
        <v>contactp39@oppelia.fr</v>
      </c>
      <c r="K8" s="20" t="str">
        <f>VLOOKUP(Tableau11[[#This Row],[Colonne1]],[1]!Tableau124[#All],10,FALSE)</f>
        <v>03 84 24 66 83</v>
      </c>
      <c r="L8" s="21" t="str">
        <f>VLOOKUP(Tableau11[[#This Row],[Colonne1]],[1]!Tableau124[#All],11,FALSE)</f>
        <v>https://www.oppelia.fr/etablissement/passerelle-39-lons-le-saunier/</v>
      </c>
      <c r="M8" s="18" t="str">
        <f>VLOOKUP(Tableau11[[#This Row],[Colonne1]],[1]!Tableau124[#All],12,FALSE)</f>
        <v>Accueil fixe: mardi de 13h30 à 17h00, mercredi de 8h00 à 12h30, jeudi de 16h30 à 20h00</v>
      </c>
      <c r="N8" s="18" t="str">
        <f>VLOOKUP(Tableau11[[#This Row],[Colonne1]],[1]!Tableau124[#All],13,FALSE)</f>
        <v>- Permanences d'accueil ou accueil sur rendez-vous
- unité mobile pouvant servir de lieu d'accueil (déplacements sur tout le département du Jura) ; 
- programme d'échange de seringues ;
- intervention en maraude ; 
- mise à disposition de matériel de consommation à moindre risque ;
- proposition de test rapide d'orientation diagnostic (TROD) ; 
- dispositif TAPAJ
- intervention en milieu festif ;
- intervention en milieu pénitentier à la Maison d'arrêt de Lons-le-Saunier.</v>
      </c>
    </row>
    <row r="9" spans="1:15" ht="105" x14ac:dyDescent="0.25">
      <c r="B9" s="10">
        <v>76</v>
      </c>
      <c r="C9" s="22" t="str">
        <f>VLOOKUP(Tableau11[[#This Row],[Colonne1]],[1]!Tableau124[#All],2,FALSE)</f>
        <v>Doubs (25)</v>
      </c>
      <c r="D9" s="22" t="str">
        <f>VLOOKUP(Tableau11[[#This Row],[Colonne1]],[1]!Tableau124[#All],3,FALSE)</f>
        <v>Pontarlier</v>
      </c>
      <c r="E9" s="22" t="str">
        <f>VLOOKUP(Tableau11[[#This Row],[Colonne1]],[1]!Tableau124[#All],4,FALSE)</f>
        <v>25300</v>
      </c>
      <c r="F9" s="22" t="str">
        <f>VLOOKUP(Tableau11[[#This Row],[Colonne1]],[1]!Tableau124[#All],5,FALSE)</f>
        <v>2 Fbg Saint-Etienne</v>
      </c>
      <c r="G9" s="22" t="str">
        <f>VLOOKUP(Tableau11[[#This Row],[Colonne1]],[1]!Tableau124[#All],6,FALSE)</f>
        <v>CJC</v>
      </c>
      <c r="H9" s="22" t="str">
        <f>VLOOKUP(Tableau11[[#This Row],[Colonne1]],[1]!Tableau124[#All],7,FALSE)</f>
        <v>CSAPA CHI-HC</v>
      </c>
      <c r="I9" s="22" t="str">
        <f>VLOOKUP(Tableau11[[#This Row],[Colonne1]],[1]!Tableau124[#All],8,FALSE)</f>
        <v>Public</v>
      </c>
      <c r="J9" s="23" t="str">
        <f>VLOOKUP(Tableau11[[#This Row],[Colonne1]],[1]!Tableau124[#All],9,FALSE)</f>
        <v>csapa@chi-hc.fr</v>
      </c>
      <c r="K9" s="24" t="str">
        <f>VLOOKUP(Tableau11[[#This Row],[Colonne1]],[1]!Tableau124[#All],10,FALSE)</f>
        <v>03 81 38 53 64</v>
      </c>
      <c r="L9" s="25" t="str">
        <f>VLOOKUP(Tableau11[[#This Row],[Colonne1]],[1]!Tableau124[#All],11,FALSE)</f>
        <v xml:space="preserve"> </v>
      </c>
      <c r="M9" s="26" t="str">
        <f>VLOOKUP(Tableau11[[#This Row],[Colonne1]],[1]!Tableau124[#All],12,FALSE)</f>
        <v>Lundi et mardi de 8 heures à 19 heures et vendredi de 8 heures à 16 heures</v>
      </c>
      <c r="N9" s="27" t="str">
        <f>VLOOKUP(Tableau11[[#This Row],[Colonne1]],[1]!Tableau124[#All],13,FALSE)</f>
        <v xml:space="preserve">- Accueil des familles ; 
- Orientation sur rendez-vous ;
- CJC accessible à la famille et l'entourage ; 
- locaux identiques à ceux du CSAPA. </v>
      </c>
    </row>
    <row r="10" spans="1:15" ht="105" x14ac:dyDescent="0.25">
      <c r="B10" s="10">
        <v>49</v>
      </c>
      <c r="C10" s="22" t="str">
        <f>VLOOKUP(Tableau11[[#This Row],[Colonne1]],[1]!Tableau124[#All],2,FALSE)</f>
        <v>Doubs (25)</v>
      </c>
      <c r="D10" s="22" t="str">
        <f>VLOOKUP(Tableau11[[#This Row],[Colonne1]],[1]!Tableau124[#All],3,FALSE)</f>
        <v>Besançon</v>
      </c>
      <c r="E10" s="22">
        <f>VLOOKUP(Tableau11[[#This Row],[Colonne1]],[1]!Tableau124[#All],4,FALSE)</f>
        <v>25000</v>
      </c>
      <c r="F10" s="22" t="str">
        <f>VLOOKUP(Tableau11[[#This Row],[Colonne1]],[1]!Tableau124[#All],5,FALSE)</f>
        <v xml:space="preserve">11 rue d'Alsace </v>
      </c>
      <c r="G10" s="22" t="str">
        <f>VLOOKUP(Tableau11[[#This Row],[Colonne1]],[1]!Tableau124[#All],6,FALSE)</f>
        <v>CJC</v>
      </c>
      <c r="H10" s="22" t="str">
        <f>VLOOKUP(Tableau11[[#This Row],[Colonne1]],[1]!Tableau124[#All],7,FALSE)</f>
        <v>CSAPA de Besançon - Association Addictions France</v>
      </c>
      <c r="I10" s="22" t="str">
        <f>VLOOKUP(Tableau11[[#This Row],[Colonne1]],[1]!Tableau124[#All],8,FALSE)</f>
        <v>Associatif</v>
      </c>
      <c r="J10" s="23" t="str">
        <f>VLOOKUP(Tableau11[[#This Row],[Colonne1]],[1]!Tableau124[#All],9,FALSE)</f>
        <v>csapa.besancon@addictions-france.org</v>
      </c>
      <c r="K10" s="24" t="str">
        <f>VLOOKUP(Tableau11[[#This Row],[Colonne1]],[1]!Tableau124[#All],10,FALSE)</f>
        <v>03.81.83.22.74</v>
      </c>
      <c r="L10" s="23" t="str">
        <f>VLOOKUP(Tableau11[[#This Row],[Colonne1]],[1]!Tableau124[#All],11,FALSE)</f>
        <v>www.addictions-france.org</v>
      </c>
      <c r="M10" s="26" t="str">
        <f>VLOOKUP(Tableau11[[#This Row],[Colonne1]],[1]!Tableau124[#All],12,FALSE)</f>
        <v xml:space="preserve">Mardi de 9h à 20h, mercredi /jeudi de 9h à 18h, vendredi de 9h à 13h &gt; A MODIFIER </v>
      </c>
      <c r="N10" s="27" t="str">
        <f>VLOOKUP(Tableau11[[#This Row],[Colonne1]],[1]!Tableau124[#All],13,FALSE)</f>
        <v>- Accueil des familles ; 
- Orientation avec et sans rendez-vous ;
- CJC accessible à la famille et l'entourage ; 
Nous portons le dispositif TAPAJ</v>
      </c>
    </row>
    <row r="11" spans="1:15" ht="60" x14ac:dyDescent="0.25">
      <c r="B11" s="10">
        <v>67</v>
      </c>
      <c r="C11" s="28" t="str">
        <f>VLOOKUP(Tableau11[[#This Row],[Colonne1]],[1]!Tableau124[#All],2,FALSE)</f>
        <v>Doubs (25)</v>
      </c>
      <c r="D11" s="28" t="str">
        <f>VLOOKUP(Tableau11[[#This Row],[Colonne1]],[1]!Tableau124[#All],3,FALSE)</f>
        <v>Montbéliard</v>
      </c>
      <c r="E11" s="28">
        <f>VLOOKUP(Tableau11[[#This Row],[Colonne1]],[1]!Tableau124[#All],4,FALSE)</f>
        <v>25200</v>
      </c>
      <c r="F11" s="28" t="str">
        <f>VLOOKUP(Tableau11[[#This Row],[Colonne1]],[1]!Tableau124[#All],5,FALSE)</f>
        <v>CMP Adultes, 9 avenue Léon Blum</v>
      </c>
      <c r="G11" s="28" t="str">
        <f>VLOOKUP(Tableau11[[#This Row],[Colonne1]],[1]!Tableau124[#All],6,FALSE)</f>
        <v>Consultations Hospitalières externes d'addictologie</v>
      </c>
      <c r="H11" s="28" t="str">
        <f>VLOOKUP(Tableau11[[#This Row],[Colonne1]],[1]!Tableau124[#All],7,FALSE)</f>
        <v>AHBFC</v>
      </c>
      <c r="I11" s="28" t="str">
        <f>VLOOKUP(Tableau11[[#This Row],[Colonne1]],[1]!Tableau124[#All],8,FALSE)</f>
        <v>Associatif</v>
      </c>
      <c r="J11" s="29" t="str">
        <f>VLOOKUP(Tableau11[[#This Row],[Colonne1]],[1]!Tableau124[#All],9,FALSE)</f>
        <v>contact@ahbfc.fr</v>
      </c>
      <c r="K11" s="30" t="str">
        <f>VLOOKUP(Tableau11[[#This Row],[Colonne1]],[1]!Tableau124[#All],10,FALSE)</f>
        <v>03 81 90 76 10</v>
      </c>
      <c r="L11" s="29" t="str">
        <f>VLOOKUP(Tableau11[[#This Row],[Colonne1]],[1]!Tableau124[#All],11,FALSE)</f>
        <v>www.ahbfc.fr</v>
      </c>
      <c r="M11" s="31" t="str">
        <f>VLOOKUP(Tableau11[[#This Row],[Colonne1]],[1]!Tableau124[#All],12,FALSE)</f>
        <v>du lundi au vendredi après-midi (14h-17h), sur rendez-vous.</v>
      </c>
      <c r="N11" s="31" t="str">
        <f>VLOOKUP(Tableau11[[#This Row],[Colonne1]],[1]!Tableau124[#All],13,FALSE)</f>
        <v>Intervention auprès de public majeurs</v>
      </c>
    </row>
    <row r="12" spans="1:15" ht="75" x14ac:dyDescent="0.25">
      <c r="B12" s="10">
        <v>250</v>
      </c>
      <c r="C12" s="32" t="str">
        <f>VLOOKUP(Tableau11[[#This Row],[Colonne1]],[1]!Tableau124[#All],2,FALSE)</f>
        <v>Doubs (25)</v>
      </c>
      <c r="D12" s="32" t="str">
        <f>VLOOKUP(Tableau11[[#This Row],[Colonne1]],[1]!Tableau124[#All],3,FALSE)</f>
        <v>Novillars</v>
      </c>
      <c r="E12" s="32" t="str">
        <f>VLOOKUP(Tableau11[[#This Row],[Colonne1]],[1]!Tableau124[#All],4,FALSE)</f>
        <v>25000</v>
      </c>
      <c r="F12" s="32" t="str">
        <f>VLOOKUP(Tableau11[[#This Row],[Colonne1]],[1]!Tableau124[#All],5,FALSE)</f>
        <v>CMP Jules Vernes</v>
      </c>
      <c r="G12" s="32" t="str">
        <f>VLOOKUP(Tableau11[[#This Row],[Colonne1]],[1]!Tableau124[#All],6,FALSE)</f>
        <v>Consultations Hospitalières externes d'addictologie</v>
      </c>
      <c r="H12" s="32" t="str">
        <f>VLOOKUP(Tableau11[[#This Row],[Colonne1]],[1]!Tableau124[#All],7,FALSE)</f>
        <v xml:space="preserve">CH de Novillars </v>
      </c>
      <c r="I12" s="32" t="str">
        <f>VLOOKUP(Tableau11[[#This Row],[Colonne1]],[1]!Tableau124[#All],8,FALSE)</f>
        <v>Public</v>
      </c>
      <c r="J12" s="33" t="str">
        <f>VLOOKUP(Tableau11[[#This Row],[Colonne1]],[1]!Tableau124[#All],9,FALSE)</f>
        <v>cmp.julesverne@ch-novillars.fr</v>
      </c>
      <c r="K12" s="34" t="str">
        <f>VLOOKUP(Tableau11[[#This Row],[Colonne1]],[1]!Tableau124[#All],10,FALSE)</f>
        <v xml:space="preserve">03 81 40 38 00 </v>
      </c>
      <c r="L12" s="35" t="str">
        <f>VLOOKUP(Tableau11[[#This Row],[Colonne1]],[1]!Tableau124[#All],11,FALSE)</f>
        <v xml:space="preserve"> </v>
      </c>
      <c r="M12" s="32" t="str">
        <f>VLOOKUP(Tableau11[[#This Row],[Colonne1]],[1]!Tableau124[#All],12,FALSE)</f>
        <v>Vendredi après-midi</v>
      </c>
      <c r="N12" s="32" t="str">
        <f>VLOOKUP(Tableau11[[#This Row],[Colonne1]],[1]!Tableau124[#All],13,FALSE)</f>
        <v xml:space="preserve"> Consultation spécialisée en addictologie en vue d'une admission en soins hospitaliers pour sevrage complexe</v>
      </c>
    </row>
    <row r="13" spans="1:15" ht="105" x14ac:dyDescent="0.25">
      <c r="B13" s="10">
        <v>77</v>
      </c>
      <c r="C13" s="28" t="str">
        <f>VLOOKUP(Tableau11[[#This Row],[Colonne1]],[1]!Tableau124[#All],2,FALSE)</f>
        <v>Doubs (25)</v>
      </c>
      <c r="D13" s="28" t="str">
        <f>VLOOKUP(Tableau11[[#This Row],[Colonne1]],[1]!Tableau124[#All],3,FALSE)</f>
        <v>Pontarlier</v>
      </c>
      <c r="E13" s="28" t="str">
        <f>VLOOKUP(Tableau11[[#This Row],[Colonne1]],[1]!Tableau124[#All],4,FALSE)</f>
        <v>25300</v>
      </c>
      <c r="F13" s="28" t="str">
        <f>VLOOKUP(Tableau11[[#This Row],[Colonne1]],[1]!Tableau124[#All],5,FALSE)</f>
        <v>2 Fbg Saint-Etienne</v>
      </c>
      <c r="G13" s="28" t="str">
        <f>VLOOKUP(Tableau11[[#This Row],[Colonne1]],[1]!Tableau124[#All],6,FALSE)</f>
        <v>Consultations Hospitalières externes d'addictologie</v>
      </c>
      <c r="H13" s="28" t="str">
        <f>VLOOKUP(Tableau11[[#This Row],[Colonne1]],[1]!Tableau124[#All],7,FALSE)</f>
        <v>CHI-HC PONTARLIER</v>
      </c>
      <c r="I13" s="28" t="str">
        <f>VLOOKUP(Tableau11[[#This Row],[Colonne1]],[1]!Tableau124[#All],8,FALSE)</f>
        <v>Public</v>
      </c>
      <c r="J13" s="29" t="str">
        <f>VLOOKUP(Tableau11[[#This Row],[Colonne1]],[1]!Tableau124[#All],9,FALSE)</f>
        <v>csapa@chi-hc.fr</v>
      </c>
      <c r="K13" s="30" t="str">
        <f>VLOOKUP(Tableau11[[#This Row],[Colonne1]],[1]!Tableau124[#All],10,FALSE)</f>
        <v>03 81 38 53 64</v>
      </c>
      <c r="L13" s="25" t="str">
        <f>VLOOKUP(Tableau11[[#This Row],[Colonne1]],[1]!Tableau124[#All],11,FALSE)</f>
        <v xml:space="preserve"> </v>
      </c>
      <c r="M13" s="31" t="str">
        <f>VLOOKUP(Tableau11[[#This Row],[Colonne1]],[1]!Tableau124[#All],12,FALSE)</f>
        <v>Lundi, mardi et jeudi de 8 heures à 19 heures, mercredi et vendredi de 8 heures à 16 heures.</v>
      </c>
      <c r="N13" s="31" t="str">
        <f>VLOOKUP(Tableau11[[#This Row],[Colonne1]],[1]!Tableau124[#All],13,FALSE)</f>
        <v>Intervention auprès de public majeurs et mineurs</v>
      </c>
    </row>
    <row r="14" spans="1:15" ht="45" x14ac:dyDescent="0.25">
      <c r="B14" s="10">
        <v>51</v>
      </c>
      <c r="C14" s="28" t="str">
        <f>VLOOKUP(Tableau11[[#This Row],[Colonne1]],[1]!Tableau124[#All],2,FALSE)</f>
        <v>Doubs (25)</v>
      </c>
      <c r="D14" s="28" t="str">
        <f>VLOOKUP(Tableau11[[#This Row],[Colonne1]],[1]!Tableau124[#All],3,FALSE)</f>
        <v>Besançon</v>
      </c>
      <c r="E14" s="28" t="str">
        <f>VLOOKUP(Tableau11[[#This Row],[Colonne1]],[1]!Tableau124[#All],4,FALSE)</f>
        <v>25000</v>
      </c>
      <c r="F14" s="31" t="str">
        <f>VLOOKUP(Tableau11[[#This Row],[Colonne1]],[1]!Tableau124[#All],5,FALSE)</f>
        <v>Site Minjoz, 3 Boulevard ALexandre Fleming</v>
      </c>
      <c r="G14" s="28" t="str">
        <f>VLOOKUP(Tableau11[[#This Row],[Colonne1]],[1]!Tableau124[#All],6,FALSE)</f>
        <v>Consultations Hospitalières externes d'addictologie</v>
      </c>
      <c r="H14" s="31" t="str">
        <f>VLOOKUP(Tableau11[[#This Row],[Colonne1]],[1]!Tableau124[#All],7,FALSE)</f>
        <v>CHU Besançon</v>
      </c>
      <c r="I14" s="31" t="str">
        <f>VLOOKUP(Tableau11[[#This Row],[Colonne1]],[1]!Tableau124[#All],8,FALSE)</f>
        <v xml:space="preserve">Public </v>
      </c>
      <c r="J14" s="25"/>
      <c r="K14" s="25"/>
      <c r="L14" s="25"/>
      <c r="M14" s="31" t="str">
        <f>VLOOKUP(Tableau11[[#This Row],[Colonne1]],[1]!Tableau124[#All],12,FALSE)</f>
        <v>Mercredi après midi</v>
      </c>
      <c r="N14" s="31" t="str">
        <f>VLOOKUP(Tableau11[[#This Row],[Colonne1]],[1]!Tableau124[#All],13,FALSE)</f>
        <v>Consultation spécialisée dans les addictions comportementales</v>
      </c>
    </row>
    <row r="15" spans="1:15" ht="45" x14ac:dyDescent="0.25">
      <c r="B15" s="10">
        <v>78</v>
      </c>
      <c r="C15" s="28" t="str">
        <f>VLOOKUP(Tableau11[[#This Row],[Colonne1]],[1]!Tableau124[#All],2,FALSE)</f>
        <v>Doubs (25)</v>
      </c>
      <c r="D15" s="28" t="str">
        <f>VLOOKUP(Tableau11[[#This Row],[Colonne1]],[1]!Tableau124[#All],3,FALSE)</f>
        <v>Pontarlier</v>
      </c>
      <c r="E15" s="28">
        <f>VLOOKUP(Tableau11[[#This Row],[Colonne1]],[1]!Tableau124[#All],4,FALSE)</f>
        <v>25300</v>
      </c>
      <c r="F15" s="28" t="str">
        <f>VLOOKUP(Tableau11[[#This Row],[Colonne1]],[1]!Tableau124[#All],5,FALSE)</f>
        <v>2 Fbg Saint-Etienne</v>
      </c>
      <c r="G15" s="28" t="str">
        <f>VLOOKUP(Tableau11[[#This Row],[Colonne1]],[1]!Tableau124[#All],6,FALSE)</f>
        <v>Consultations Hospitalières externes d'addictologie (autre lieu d'intervention)</v>
      </c>
      <c r="H15" s="28" t="str">
        <f>VLOOKUP(Tableau11[[#This Row],[Colonne1]],[1]!Tableau124[#All],7,FALSE)</f>
        <v>CHI-HC PONTARLIER</v>
      </c>
      <c r="I15" s="28" t="str">
        <f>VLOOKUP(Tableau11[[#This Row],[Colonne1]],[1]!Tableau124[#All],8,FALSE)</f>
        <v>Public</v>
      </c>
      <c r="J15" s="29" t="str">
        <f>VLOOKUP(Tableau11[[#This Row],[Colonne1]],[1]!Tableau124[#All],9,FALSE)</f>
        <v>csapa@chi-hc.fr</v>
      </c>
      <c r="K15" s="30" t="str">
        <f>VLOOKUP(Tableau11[[#This Row],[Colonne1]],[1]!Tableau124[#All],10,FALSE)</f>
        <v>03 81 38 53 65</v>
      </c>
      <c r="L15" s="25" t="str">
        <f>VLOOKUP(Tableau11[[#This Row],[Colonne1]],[1]!Tableau124[#All],11,FALSE)</f>
        <v xml:space="preserve"> </v>
      </c>
      <c r="M15" s="31" t="str">
        <f>VLOOKUP(Tableau11[[#This Row],[Colonne1]],[1]!Tableau124[#All],12,FALSE)</f>
        <v>deux lundis après midi/mois</v>
      </c>
      <c r="N15" s="31" t="str">
        <f>VLOOKUP(Tableau11[[#This Row],[Colonne1]],[1]!Tableau124[#All],13,FALSE)</f>
        <v>Intervention auprès de public majeurs et mineurs ainsi qu'au CHI-HC Pontarlier</v>
      </c>
    </row>
    <row r="16" spans="1:15" ht="105" x14ac:dyDescent="0.25">
      <c r="B16" s="10">
        <v>79</v>
      </c>
      <c r="C16" s="36" t="str">
        <f>VLOOKUP(Tableau11[[#This Row],[Colonne1]],[1]!Tableau124[#All],2,FALSE)</f>
        <v>Doubs (25)</v>
      </c>
      <c r="D16" s="36" t="str">
        <f>VLOOKUP(Tableau11[[#This Row],[Colonne1]],[1]!Tableau124[#All],3,FALSE)</f>
        <v>Pontarlier</v>
      </c>
      <c r="E16" s="36" t="str">
        <f>VLOOKUP(Tableau11[[#This Row],[Colonne1]],[1]!Tableau124[#All],4,FALSE)</f>
        <v>25300</v>
      </c>
      <c r="F16" s="36" t="str">
        <f>VLOOKUP(Tableau11[[#This Row],[Colonne1]],[1]!Tableau124[#All],5,FALSE)</f>
        <v>9, rue Aristide Briand</v>
      </c>
      <c r="G16" s="36" t="str">
        <f>VLOOKUP(Tableau11[[#This Row],[Colonne1]],[1]!Tableau124[#All],6,FALSE)</f>
        <v>CSAPA</v>
      </c>
      <c r="H16" s="36" t="str">
        <f>VLOOKUP(Tableau11[[#This Row],[Colonne1]],[1]!Tableau124[#All],7,FALSE)</f>
        <v>CSAPA CHI-HC</v>
      </c>
      <c r="I16" s="36" t="str">
        <f>VLOOKUP(Tableau11[[#This Row],[Colonne1]],[1]!Tableau124[#All],8,FALSE)</f>
        <v>Public</v>
      </c>
      <c r="J16" s="37" t="str">
        <f>VLOOKUP(Tableau11[[#This Row],[Colonne1]],[1]!Tableau124[#All],9,FALSE)</f>
        <v>csapa@chi-hc.fr</v>
      </c>
      <c r="K16" s="38" t="str">
        <f>VLOOKUP(Tableau11[[#This Row],[Colonne1]],[1]!Tableau124[#All],10,FALSE)</f>
        <v>03 81 38 53 64</v>
      </c>
      <c r="L16" s="25" t="str">
        <f>VLOOKUP(Tableau11[[#This Row],[Colonne1]],[1]!Tableau124[#All],11,FALSE)</f>
        <v xml:space="preserve"> </v>
      </c>
      <c r="M16" s="39" t="str">
        <f>VLOOKUP(Tableau11[[#This Row],[Colonne1]],[1]!Tableau124[#All],12,FALSE)</f>
        <v>Lundi-Mardi-Jeudi de 8 heures à 19 heures 
Mercredi et Vendredi de 8 heures à 16 heures</v>
      </c>
      <c r="N16" s="40" t="str">
        <f>VLOOKUP(Tableau11[[#This Row],[Colonne1]],[1]!Tableau124[#All],13,FALSE)</f>
        <v>- réalisation de consultations avancées sur Morteau ;
- présence d'une CJC</v>
      </c>
    </row>
    <row r="17" spans="2:14" ht="45" x14ac:dyDescent="0.25">
      <c r="B17" s="10">
        <v>70</v>
      </c>
      <c r="C17" s="36" t="str">
        <f>VLOOKUP(Tableau11[[#This Row],[Colonne1]],[1]!Tableau124[#All],2,FALSE)</f>
        <v>Doubs (25)</v>
      </c>
      <c r="D17" s="36" t="str">
        <f>VLOOKUP(Tableau11[[#This Row],[Colonne1]],[1]!Tableau124[#All],3,FALSE)</f>
        <v>Morteau</v>
      </c>
      <c r="E17" s="36">
        <f>VLOOKUP(Tableau11[[#This Row],[Colonne1]],[1]!Tableau124[#All],4,FALSE)</f>
        <v>25500</v>
      </c>
      <c r="F17" s="36" t="str">
        <f>VLOOKUP(Tableau11[[#This Row],[Colonne1]],[1]!Tableau124[#All],5,FALSE)</f>
        <v>Hopital de Morteau, 9 Rue Maréchal Leclerc</v>
      </c>
      <c r="G17" s="36" t="str">
        <f>VLOOKUP(Tableau11[[#This Row],[Colonne1]],[1]!Tableau124[#All],6,FALSE)</f>
        <v>CSAPA (consultations avancées)</v>
      </c>
      <c r="H17" s="36" t="str">
        <f>VLOOKUP(Tableau11[[#This Row],[Colonne1]],[1]!Tableau124[#All],7,FALSE)</f>
        <v>CSAPA CHI-HC - consultations avancées</v>
      </c>
      <c r="I17" s="36" t="str">
        <f>VLOOKUP(Tableau11[[#This Row],[Colonne1]],[1]!Tableau124[#All],8,FALSE)</f>
        <v>Public</v>
      </c>
      <c r="J17" s="37" t="str">
        <f>VLOOKUP(Tableau11[[#This Row],[Colonne1]],[1]!Tableau124[#All],9,FALSE)</f>
        <v>csapa@chi-hc.fr</v>
      </c>
      <c r="K17" s="38" t="str">
        <f>VLOOKUP(Tableau11[[#This Row],[Colonne1]],[1]!Tableau124[#All],10,FALSE)</f>
        <v>03 81 38 53 64</v>
      </c>
      <c r="L17" s="25" t="str">
        <f>VLOOKUP(Tableau11[[#This Row],[Colonne1]],[1]!Tableau124[#All],11,FALSE)</f>
        <v xml:space="preserve"> </v>
      </c>
      <c r="M17" s="39" t="str">
        <f>VLOOKUP(Tableau11[[#This Row],[Colonne1]],[1]!Tableau124[#All],12,FALSE)</f>
        <v>Un lundi sur deux de 14 heures à 18h30</v>
      </c>
      <c r="N17" s="39" t="str">
        <f>VLOOKUP(Tableau11[[#This Row],[Colonne1]],[1]!Tableau124[#All],13,FALSE)</f>
        <v>Réalisation de consultations avancées</v>
      </c>
    </row>
    <row r="18" spans="2:14" ht="150" x14ac:dyDescent="0.25">
      <c r="B18" s="10">
        <v>53</v>
      </c>
      <c r="C18" s="36" t="str">
        <f>VLOOKUP(Tableau11[[#This Row],[Colonne1]],[1]!Tableau124[#All],2,FALSE)</f>
        <v>Doubs (25)</v>
      </c>
      <c r="D18" s="36" t="str">
        <f>VLOOKUP(Tableau11[[#This Row],[Colonne1]],[1]!Tableau124[#All],3,FALSE)</f>
        <v>Besançon</v>
      </c>
      <c r="E18" s="36" t="str">
        <f>VLOOKUP(Tableau11[[#This Row],[Colonne1]],[1]!Tableau124[#All],4,FALSE)</f>
        <v>25000</v>
      </c>
      <c r="F18" s="36" t="str">
        <f>VLOOKUP(Tableau11[[#This Row],[Colonne1]],[1]!Tableau124[#All],5,FALSE)</f>
        <v>11 rue d'Alsace</v>
      </c>
      <c r="G18" s="36" t="str">
        <f>VLOOKUP(Tableau11[[#This Row],[Colonne1]],[1]!Tableau124[#All],6,FALSE)</f>
        <v>CSAPA</v>
      </c>
      <c r="H18" s="36" t="str">
        <f>VLOOKUP(Tableau11[[#This Row],[Colonne1]],[1]!Tableau124[#All],7,FALSE)</f>
        <v>CSAPA de Besançon - Association Addictions France</v>
      </c>
      <c r="I18" s="36" t="str">
        <f>VLOOKUP(Tableau11[[#This Row],[Colonne1]],[1]!Tableau124[#All],8,FALSE)</f>
        <v>Associatif</v>
      </c>
      <c r="J18" s="37" t="str">
        <f>VLOOKUP(Tableau11[[#This Row],[Colonne1]],[1]!Tableau124[#All],9,FALSE)</f>
        <v>csapa.besancon@addictions-france.org</v>
      </c>
      <c r="K18" s="38" t="str">
        <f>VLOOKUP(Tableau11[[#This Row],[Colonne1]],[1]!Tableau124[#All],10,FALSE)</f>
        <v>03.81.83.22.74</v>
      </c>
      <c r="L18" s="37" t="str">
        <f>VLOOKUP(Tableau11[[#This Row],[Colonne1]],[1]!Tableau124[#All],11,FALSE)</f>
        <v>www.addictions-france.org</v>
      </c>
      <c r="M18" s="39" t="str">
        <f>VLOOKUP(Tableau11[[#This Row],[Colonne1]],[1]!Tableau124[#All],12,FALSE)</f>
        <v>Lundi (9h/12h - 13h/16h30), Mardi (9h/12h - 13h/17h), Mercredi (9h/12h - 13h/17h), Jeudi (9h/12h - 13h/17h), Vendredi (14h30/16h)</v>
      </c>
      <c r="N18" s="40" t="str">
        <f>VLOOKUP(Tableau11[[#This Row],[Colonne1]],[1]!Tableau124[#All],13,FALSE)</f>
        <v>- Réalisation de consultations avancées sur Pontarlier, Morteau, Quingey, Chalezeule, Baumes les Dames et Besançon multi-sites ; 
- présence d'une CJC.</v>
      </c>
    </row>
    <row r="19" spans="2:14" ht="255" x14ac:dyDescent="0.25">
      <c r="B19" s="10">
        <v>68</v>
      </c>
      <c r="C19" s="41" t="str">
        <f>VLOOKUP(Tableau11[[#This Row],[Colonne1]],[1]!Tableau124[#All],2,FALSE)</f>
        <v>Doubs (25)</v>
      </c>
      <c r="D19" s="41" t="str">
        <f>VLOOKUP(Tableau11[[#This Row],[Colonne1]],[1]!Tableau124[#All],3,FALSE)</f>
        <v>Montbéliard</v>
      </c>
      <c r="E19" s="41" t="str">
        <f>VLOOKUP(Tableau11[[#This Row],[Colonne1]],[1]!Tableau124[#All],4,FALSE)</f>
        <v>25200</v>
      </c>
      <c r="F19" s="42" t="str">
        <f>VLOOKUP(Tableau11[[#This Row],[Colonne1]],[1]!Tableau124[#All],5,FALSE)</f>
        <v>40 Fbg de Besançon</v>
      </c>
      <c r="G19" s="41" t="str">
        <f>VLOOKUP(Tableau11[[#This Row],[Colonne1]],[1]!Tableau124[#All],6,FALSE)</f>
        <v>CSAPA</v>
      </c>
      <c r="H19" s="43" t="str">
        <f>VLOOKUP(Tableau11[[#This Row],[Colonne1]],[1]!Tableau124[#All],7,FALSE)</f>
        <v>CSAPA Le Relais Equinoxe - Association d'Hygiène Sociale de Franche Comté</v>
      </c>
      <c r="I19" s="43" t="str">
        <f>VLOOKUP(Tableau11[[#This Row],[Colonne1]],[1]!Tableau124[#All],8,FALSE)</f>
        <v>Associatif</v>
      </c>
      <c r="J19" s="44" t="str">
        <f>VLOOKUP(Tableau11[[#This Row],[Colonne1]],[1]!Tableau124[#All],9,FALSE)</f>
        <v>pole-addictologie.nfc@ahs-fc.fr</v>
      </c>
      <c r="K19" s="45" t="str">
        <f>VLOOKUP(Tableau11[[#This Row],[Colonne1]],[1]!Tableau124[#All],10,FALSE)</f>
        <v>03-81-91-09-22/
03-81-99-37-04</v>
      </c>
      <c r="L19" s="46" t="str">
        <f>VLOOKUP(Tableau11[[#This Row],[Colonne1]],[1]!Tableau124[#All],11,FALSE)</f>
        <v>www.ahs-fc.fr</v>
      </c>
      <c r="M19" s="47" t="str">
        <f>VLOOKUP(Tableau11[[#This Row],[Colonne1]],[1]!Tableau124[#All],12,FALSE)</f>
        <v>lundi : 11h - 17h
du mardi au vendredi : 9h - 17h
Consultations Jeunes Consommateurs : Samedi 9h-12h sur RV et sur les horaires du Csapa</v>
      </c>
      <c r="N19" s="48" t="str">
        <f>VLOOKUP(Tableau11[[#This Row],[Colonne1]],[1]!Tableau124[#All],13,FALSE)</f>
        <v>- Réalisation de consultations avancées sur Pont de Roide, Isle sur le Doubs, Delle et Ornans ;
- intervention en milieu pénitentiaire à la maison d'arrêt de Belfort et de Montébliard ;
- mise à disposition de matériel de consommation à moindre risque ;
- proposition de test rapide d'orientation diagnostic (TROD) ; 
- dispositifs anti-overdose à disposition ; 
- présence d'une CJC.</v>
      </c>
    </row>
    <row r="20" spans="2:14" ht="75" x14ac:dyDescent="0.25">
      <c r="B20" s="10">
        <v>65</v>
      </c>
      <c r="C20" s="47" t="str">
        <f>VLOOKUP(Tableau11[[#This Row],[Colonne1]],[1]!Tableau124[#All],2,FALSE)</f>
        <v>Doubs (25)</v>
      </c>
      <c r="D20" s="47" t="str">
        <f>VLOOKUP(Tableau11[[#This Row],[Colonne1]],[1]!Tableau124[#All],3,FALSE)</f>
        <v>Maiche</v>
      </c>
      <c r="E20" s="47">
        <f>VLOOKUP(Tableau11[[#This Row],[Colonne1]],[1]!Tableau124[#All],4,FALSE)</f>
        <v>25120</v>
      </c>
      <c r="F20" s="36" t="str">
        <f>VLOOKUP(Tableau11[[#This Row],[Colonne1]],[1]!Tableau124[#All],5,FALSE)</f>
        <v>23 rue Montalembert</v>
      </c>
      <c r="G20" s="47" t="str">
        <f>VLOOKUP(Tableau11[[#This Row],[Colonne1]],[1]!Tableau124[#All],6,FALSE)</f>
        <v>Antenne CSAPA</v>
      </c>
      <c r="H20" s="47" t="str">
        <f>VLOOKUP(Tableau11[[#This Row],[Colonne1]],[1]!Tableau124[#All],7,FALSE)</f>
        <v>CSAPA Le Relais Equinoxe - Association d'Hygiène Sociale de Franche Comté</v>
      </c>
      <c r="I20" s="47" t="str">
        <f>VLOOKUP(Tableau11[[#This Row],[Colonne1]],[1]!Tableau124[#All],8,FALSE)</f>
        <v>Associatif</v>
      </c>
      <c r="J20" s="49" t="str">
        <f>VLOOKUP(Tableau11[[#This Row],[Colonne1]],[1]!Tableau124[#All],9,FALSE)</f>
        <v>maiche.addictologie@gmail.com</v>
      </c>
      <c r="K20" s="50" t="str">
        <f>VLOOKUP(Tableau11[[#This Row],[Colonne1]],[1]!Tableau124[#All],10,FALSE)</f>
        <v>07-68-47-75-41</v>
      </c>
      <c r="L20" s="37" t="str">
        <f>VLOOKUP(Tableau11[[#This Row],[Colonne1]],[1]!Tableau124[#All],11,FALSE)</f>
        <v>www.ahs-fc.fr</v>
      </c>
      <c r="M20" s="39" t="str">
        <f>VLOOKUP(Tableau11[[#This Row],[Colonne1]],[1]!Tableau124[#All],12,FALSE)</f>
        <v>jeudi et vendredi de 10h à 17h</v>
      </c>
      <c r="N20" s="51" t="str">
        <f>VLOOKUP(Tableau11[[#This Row],[Colonne1]],[1]!Tableau124[#All],13,FALSE)</f>
        <v xml:space="preserve">  </v>
      </c>
    </row>
    <row r="21" spans="2:14" ht="255" x14ac:dyDescent="0.25">
      <c r="B21" s="10">
        <v>54</v>
      </c>
      <c r="C21" s="36" t="str">
        <f>VLOOKUP(Tableau11[[#This Row],[Colonne1]],[1]!Tableau124[#All],2,FALSE)</f>
        <v>Doubs (25)</v>
      </c>
      <c r="D21" s="36" t="str">
        <f>VLOOKUP(Tableau11[[#This Row],[Colonne1]],[1]!Tableau124[#All],3,FALSE)</f>
        <v>Besançon</v>
      </c>
      <c r="E21" s="36" t="str">
        <f>VLOOKUP(Tableau11[[#This Row],[Colonne1]],[1]!Tableau124[#All],4,FALSE)</f>
        <v>25000</v>
      </c>
      <c r="F21" s="36" t="str">
        <f>VLOOKUP(Tableau11[[#This Row],[Colonne1]],[1]!Tableau124[#All],5,FALSE)</f>
        <v>2 place René Payot</v>
      </c>
      <c r="G21" s="36" t="str">
        <f>VLOOKUP(Tableau11[[#This Row],[Colonne1]],[1]!Tableau124[#All],6,FALSE)</f>
        <v>CSAPA</v>
      </c>
      <c r="H21" s="36" t="str">
        <f>VLOOKUP(Tableau11[[#This Row],[Colonne1]],[1]!Tableau124[#All],7,FALSE)</f>
        <v>CSAPA SOLEA</v>
      </c>
      <c r="I21" s="36" t="str">
        <f>VLOOKUP(Tableau11[[#This Row],[Colonne1]],[1]!Tableau124[#All],8,FALSE)</f>
        <v>Associatif</v>
      </c>
      <c r="J21" s="37" t="str">
        <f>VLOOKUP(Tableau11[[#This Row],[Colonne1]],[1]!Tableau124[#All],9,FALSE)</f>
        <v>solea@addsea.fr</v>
      </c>
      <c r="K21" s="38" t="str">
        <f>VLOOKUP(Tableau11[[#This Row],[Colonne1]],[1]!Tableau124[#All],10,FALSE)</f>
        <v>0381830332</v>
      </c>
      <c r="L21" s="52" t="str">
        <f>VLOOKUP(Tableau11[[#This Row],[Colonne1]],[1]!Tableau124[#All],11,FALSE)</f>
        <v xml:space="preserve">solea.addsea.fr </v>
      </c>
      <c r="M21" s="39" t="str">
        <f>VLOOKUP(Tableau11[[#This Row],[Colonne1]],[1]!Tableau124[#All],12,FALSE)</f>
        <v>9h à 16h, fermeture les mardi après midi</v>
      </c>
      <c r="N21" s="40" t="str">
        <f>VLOOKUP(Tableau11[[#This Row],[Colonne1]],[1]!Tableau124[#All],13,FALSE)</f>
        <v>- Réalisation de consultations avancées sur Ornans, Valdahon, l'Isle-sur-le-Doubs ;
- Dispositif de soin résidentiel sous forme d'appartement relais à Besançon ;
- intervention en milieu festif ;
- Intervention en milieu pénitentiaire à la maison d'arrêt de Besançon et en centre de semi liberté ;
- mise à disposition de matériel de consommation à moindre risque ;
- dispositifs anti-overdose ;
- porteur d'une CJC.</v>
      </c>
    </row>
    <row r="22" spans="2:14" ht="86.45" customHeight="1" x14ac:dyDescent="0.25">
      <c r="B22" s="10">
        <v>244</v>
      </c>
      <c r="C22" s="53" t="e">
        <f>VLOOKUP(Tableau11[[#This Row],[Colonne1]],[1]!Tableau124[#All],2,FALSE)</f>
        <v>#N/A</v>
      </c>
      <c r="D22" s="53" t="e">
        <f>VLOOKUP(Tableau11[[#This Row],[Colonne1]],[1]!Tableau124[#All],3,FALSE)</f>
        <v>#N/A</v>
      </c>
      <c r="E22" s="53" t="e">
        <f>VLOOKUP(Tableau11[[#This Row],[Colonne1]],[1]!Tableau124[#All],4,FALSE)</f>
        <v>#N/A</v>
      </c>
      <c r="F22" s="53" t="e">
        <f>VLOOKUP(Tableau11[[#This Row],[Colonne1]],[1]!Tableau124[#All],5,FALSE)</f>
        <v>#N/A</v>
      </c>
      <c r="G22" s="53" t="e">
        <f>VLOOKUP(Tableau11[[#This Row],[Colonne1]],[1]!Tableau124[#All],6,FALSE)</f>
        <v>#N/A</v>
      </c>
      <c r="H22" s="53" t="e">
        <f>VLOOKUP(Tableau11[[#This Row],[Colonne1]],[1]!Tableau124[#All],7,FALSE)</f>
        <v>#N/A</v>
      </c>
      <c r="I22" s="53" t="e">
        <f>VLOOKUP(Tableau11[[#This Row],[Colonne1]],[1]!Tableau124[#All],8,FALSE)</f>
        <v>#N/A</v>
      </c>
      <c r="J22" s="54" t="e">
        <f>VLOOKUP(Tableau11[[#This Row],[Colonne1]],[1]!Tableau124[#All],9,FALSE)</f>
        <v>#N/A</v>
      </c>
      <c r="K22" s="55" t="e">
        <f>VLOOKUP(Tableau11[[#This Row],[Colonne1]],[1]!Tableau124[#All],10,FALSE)</f>
        <v>#N/A</v>
      </c>
      <c r="L22" s="25"/>
      <c r="M22" s="53" t="e">
        <f>VLOOKUP(Tableau11[[#This Row],[Colonne1]],[1]!Tableau124[#All],12,FALSE)</f>
        <v>#N/A</v>
      </c>
      <c r="N22" s="53" t="e">
        <f>VLOOKUP(Tableau11[[#This Row],[Colonne1]],[1]!Tableau124[#All],13,FALSE)</f>
        <v>#N/A</v>
      </c>
    </row>
    <row r="23" spans="2:14" ht="45" x14ac:dyDescent="0.25">
      <c r="B23" s="10">
        <v>52</v>
      </c>
      <c r="C23" s="36" t="str">
        <f>VLOOKUP(Tableau11[[#This Row],[Colonne1]],[1]!Tableau124[#All],2,FALSE)</f>
        <v>Doubs (25)</v>
      </c>
      <c r="D23" s="36" t="str">
        <f>VLOOKUP(Tableau11[[#This Row],[Colonne1]],[1]!Tableau124[#All],3,FALSE)</f>
        <v>Besançon</v>
      </c>
      <c r="E23" s="36" t="str">
        <f>VLOOKUP(Tableau11[[#This Row],[Colonne1]],[1]!Tableau124[#All],4,FALSE)</f>
        <v>25000</v>
      </c>
      <c r="F23" s="36" t="str">
        <f>VLOOKUP(Tableau11[[#This Row],[Colonne1]],[1]!Tableau124[#All],5,FALSE)</f>
        <v>3 RUE CHAMPROND BP 181</v>
      </c>
      <c r="G23" s="36" t="str">
        <f>VLOOKUP(Tableau11[[#This Row],[Colonne1]],[1]!Tableau124[#All],6,FALSE)</f>
        <v>CSAPA (consultations avancées)</v>
      </c>
      <c r="H23" s="39" t="str">
        <f>VLOOKUP(Tableau11[[#This Row],[Colonne1]],[1]!Tableau124[#All],7,FALSE)</f>
        <v xml:space="preserve"> Boutique Jeanne Antide - CSAPA SOLEA</v>
      </c>
      <c r="I23" s="39" t="str">
        <f>VLOOKUP(Tableau11[[#This Row],[Colonne1]],[1]!Tableau124[#All],8,FALSE)</f>
        <v xml:space="preserve">Associatif </v>
      </c>
      <c r="J23" s="37" t="str">
        <f>VLOOKUP(Tableau11[[#This Row],[Colonne1]],[1]!Tableau124[#All],9,FALSE)</f>
        <v>solea@addsea.fr</v>
      </c>
      <c r="K23" s="56" t="str">
        <f>VLOOKUP(Tableau11[[#This Row],[Colonne1]],[1]!Tableau124[#All],10,FALSE)</f>
        <v>03 01 83 03 32</v>
      </c>
      <c r="L23" s="37" t="str">
        <f>VLOOKUP(Tableau11[[#This Row],[Colonne1]],[1]!Tableau124[#All],11,FALSE)</f>
        <v>addsea.fr</v>
      </c>
      <c r="M23" s="39" t="str">
        <f>VLOOKUP(Tableau11[[#This Row],[Colonne1]],[1]!Tableau124[#All],12,FALSE)</f>
        <v>Sur calendrier (vendredi matin)</v>
      </c>
      <c r="N23" s="39" t="str">
        <f>VLOOKUP(Tableau11[[#This Row],[Colonne1]],[1]!Tableau124[#All],13,FALSE)</f>
        <v xml:space="preserve"> </v>
      </c>
    </row>
    <row r="24" spans="2:14" ht="45" x14ac:dyDescent="0.25">
      <c r="B24" s="10">
        <v>58</v>
      </c>
      <c r="C24" s="36" t="str">
        <f>VLOOKUP(Tableau11[[#This Row],[Colonne1]],[1]!Tableau124[#All],2,FALSE)</f>
        <v>Doubs (25)</v>
      </c>
      <c r="D24" s="36" t="str">
        <f>VLOOKUP(Tableau11[[#This Row],[Colonne1]],[1]!Tableau124[#All],3,FALSE)</f>
        <v>Besançon</v>
      </c>
      <c r="E24" s="36">
        <f>VLOOKUP(Tableau11[[#This Row],[Colonne1]],[1]!Tableau124[#All],4,FALSE)</f>
        <v>25000</v>
      </c>
      <c r="F24" s="36" t="str">
        <f>VLOOKUP(Tableau11[[#This Row],[Colonne1]],[1]!Tableau124[#All],5,FALSE)</f>
        <v>Maison d'arrêt de Besançon, rue Pergaud</v>
      </c>
      <c r="G24" s="36" t="str">
        <f>VLOOKUP(Tableau11[[#This Row],[Colonne1]],[1]!Tableau124[#All],6,FALSE)</f>
        <v>CSAPA (consultations avancées)</v>
      </c>
      <c r="H24" s="36" t="str">
        <f>VLOOKUP(Tableau11[[#This Row],[Colonne1]],[1]!Tableau124[#All],7,FALSE)</f>
        <v>CSAPA SOLEA</v>
      </c>
      <c r="I24" s="36" t="str">
        <f>VLOOKUP(Tableau11[[#This Row],[Colonne1]],[1]!Tableau124[#All],8,FALSE)</f>
        <v>Associatif</v>
      </c>
      <c r="J24" s="57" t="str">
        <f>VLOOKUP(Tableau11[[#This Row],[Colonne1]],[1]!Tableau124[#All],9,FALSE)</f>
        <v>csapa.besancon@addictions-france.org</v>
      </c>
      <c r="K24" s="58" t="str">
        <f>VLOOKUP(Tableau11[[#This Row],[Colonne1]],[1]!Tableau124[#All],10,FALSE)</f>
        <v>03.81.83.22.81</v>
      </c>
      <c r="L24" s="57" t="str">
        <f>VLOOKUP(Tableau11[[#This Row],[Colonne1]],[1]!Tableau124[#All],11,FALSE)</f>
        <v>www.addictions-france.org</v>
      </c>
      <c r="M24" s="36" t="str">
        <f>VLOOKUP(Tableau11[[#This Row],[Colonne1]],[1]!Tableau124[#All],12,FALSE)</f>
        <v xml:space="preserve">Lundi et jeudi après-midi / mercredi matin </v>
      </c>
      <c r="N24" s="41" t="str">
        <f>VLOOKUP(Tableau11[[#This Row],[Colonne1]],[1]!Tableau124[#All],13,FALSE)</f>
        <v>Réalisation de consultations avancées</v>
      </c>
    </row>
    <row r="25" spans="2:14" ht="75" x14ac:dyDescent="0.25">
      <c r="B25" s="10">
        <v>64</v>
      </c>
      <c r="C25" s="36" t="str">
        <f>VLOOKUP(Tableau11[[#This Row],[Colonne1]],[1]!Tableau124[#All],2,FALSE)</f>
        <v>Doubs (25)</v>
      </c>
      <c r="D25" s="36" t="str">
        <f>VLOOKUP(Tableau11[[#This Row],[Colonne1]],[1]!Tableau124[#All],3,FALSE)</f>
        <v>L'Isle Sur Le Doubs</v>
      </c>
      <c r="E25" s="36">
        <f>VLOOKUP(Tableau11[[#This Row],[Colonne1]],[1]!Tableau124[#All],4,FALSE)</f>
        <v>25250</v>
      </c>
      <c r="F25" s="36" t="str">
        <f>VLOOKUP(Tableau11[[#This Row],[Colonne1]],[1]!Tableau124[#All],5,FALSE)</f>
        <v>Isle Santé 54 Rue du Magny</v>
      </c>
      <c r="G25" s="36" t="str">
        <f>VLOOKUP(Tableau11[[#This Row],[Colonne1]],[1]!Tableau124[#All],6,FALSE)</f>
        <v>CSAPA (consultations avancées)</v>
      </c>
      <c r="H25" s="36" t="str">
        <f>VLOOKUP(Tableau11[[#This Row],[Colonne1]],[1]!Tableau124[#All],7,FALSE)</f>
        <v>CSAPA SOLEA - ADDSEA Bourgogne Franche Comté - consultations avancées</v>
      </c>
      <c r="I25" s="36" t="str">
        <f>VLOOKUP(Tableau11[[#This Row],[Colonne1]],[1]!Tableau124[#All],8,FALSE)</f>
        <v>Associatif</v>
      </c>
      <c r="J25" s="37" t="str">
        <f>VLOOKUP(Tableau11[[#This Row],[Colonne1]],[1]!Tableau124[#All],9,FALSE)</f>
        <v>solea@addsea.fr</v>
      </c>
      <c r="K25" s="38" t="str">
        <f>VLOOKUP(Tableau11[[#This Row],[Colonne1]],[1]!Tableau124[#All],10,FALSE)</f>
        <v>03 81 83 03 32</v>
      </c>
      <c r="L25" s="25" t="str">
        <f>VLOOKUP(Tableau11[[#This Row],[Colonne1]],[1]!Tableau124[#All],11,FALSE)</f>
        <v xml:space="preserve"> </v>
      </c>
      <c r="M25" s="39" t="str">
        <f>VLOOKUP(Tableau11[[#This Row],[Colonne1]],[1]!Tableau124[#All],12,FALSE)</f>
        <v>semaine impaire de 9h à 17h</v>
      </c>
      <c r="N25" s="59" t="str">
        <f>VLOOKUP(Tableau11[[#This Row],[Colonne1]],[1]!Tableau124[#All],13,FALSE)</f>
        <v>Réalisation de consultations avancées</v>
      </c>
    </row>
    <row r="26" spans="2:14" ht="75" x14ac:dyDescent="0.25">
      <c r="B26" s="10">
        <v>74</v>
      </c>
      <c r="C26" s="47" t="str">
        <f>VLOOKUP(Tableau11[[#This Row],[Colonne1]],[1]!Tableau124[#All],2,FALSE)</f>
        <v>Doubs (25)</v>
      </c>
      <c r="D26" s="47" t="str">
        <f>VLOOKUP(Tableau11[[#This Row],[Colonne1]],[1]!Tableau124[#All],3,FALSE)</f>
        <v>Ornans</v>
      </c>
      <c r="E26" s="47">
        <f>VLOOKUP(Tableau11[[#This Row],[Colonne1]],[1]!Tableau124[#All],4,FALSE)</f>
        <v>25290</v>
      </c>
      <c r="F26" s="36" t="str">
        <f>VLOOKUP(Tableau11[[#This Row],[Colonne1]],[1]!Tableau124[#All],5,FALSE)</f>
        <v>32 Rue Jacques Gervais</v>
      </c>
      <c r="G26" s="47" t="str">
        <f>VLOOKUP(Tableau11[[#This Row],[Colonne1]],[1]!Tableau124[#All],6,FALSE)</f>
        <v>CSAPA (consultations avancées)</v>
      </c>
      <c r="H26" s="47" t="str">
        <f>VLOOKUP(Tableau11[[#This Row],[Colonne1]],[1]!Tableau124[#All],7,FALSE)</f>
        <v>CSAPA SOLEA - ADDSEA Bourgogne Franche Comté - consultations avancées</v>
      </c>
      <c r="I26" s="47" t="str">
        <f>VLOOKUP(Tableau11[[#This Row],[Colonne1]],[1]!Tableau124[#All],8,FALSE)</f>
        <v>Associatif</v>
      </c>
      <c r="J26" s="49" t="str">
        <f>VLOOKUP(Tableau11[[#This Row],[Colonne1]],[1]!Tableau124[#All],9,FALSE)</f>
        <v>solea@addsea.fr</v>
      </c>
      <c r="K26" s="50">
        <f>VLOOKUP(Tableau11[[#This Row],[Colonne1]],[1]!Tableau124[#All],10,FALSE)</f>
        <v>381830332</v>
      </c>
      <c r="L26" s="60" t="str">
        <f>VLOOKUP(Tableau11[[#This Row],[Colonne1]],[1]!Tableau124[#All],11,FALSE)</f>
        <v xml:space="preserve"> </v>
      </c>
      <c r="M26" s="61" t="str">
        <f>VLOOKUP(Tableau11[[#This Row],[Colonne1]],[1]!Tableau124[#All],12,FALSE)</f>
        <v>une semaine sur deux de 9h à 17h</v>
      </c>
      <c r="N26" s="59" t="str">
        <f>VLOOKUP(Tableau11[[#This Row],[Colonne1]],[1]!Tableau124[#All],13,FALSE)</f>
        <v>Réalisation de consultations avancées</v>
      </c>
    </row>
    <row r="27" spans="2:14" ht="75" x14ac:dyDescent="0.25">
      <c r="B27" s="10">
        <v>84</v>
      </c>
      <c r="C27" s="47" t="str">
        <f>VLOOKUP(Tableau11[[#This Row],[Colonne1]],[1]!Tableau124[#All],2,FALSE)</f>
        <v>Doubs (25)</v>
      </c>
      <c r="D27" s="47" t="str">
        <f>VLOOKUP(Tableau11[[#This Row],[Colonne1]],[1]!Tableau124[#All],3,FALSE)</f>
        <v>Valdahon</v>
      </c>
      <c r="E27" s="47">
        <f>VLOOKUP(Tableau11[[#This Row],[Colonne1]],[1]!Tableau124[#All],4,FALSE)</f>
        <v>25800</v>
      </c>
      <c r="F27" s="47" t="str">
        <f>VLOOKUP(Tableau11[[#This Row],[Colonne1]],[1]!Tableau124[#All],5,FALSE)</f>
        <v>Maison des Services 5 place de Gén de Gaulle</v>
      </c>
      <c r="G27" s="47" t="str">
        <f>VLOOKUP(Tableau11[[#This Row],[Colonne1]],[1]!Tableau124[#All],6,FALSE)</f>
        <v>CSAPA (consultations avancées)</v>
      </c>
      <c r="H27" s="47" t="str">
        <f>VLOOKUP(Tableau11[[#This Row],[Colonne1]],[1]!Tableau124[#All],7,FALSE)</f>
        <v>CSAPA SOLEA - ADDSEA Bourgogne Franche Comté - consultations avancées</v>
      </c>
      <c r="I27" s="47" t="str">
        <f>VLOOKUP(Tableau11[[#This Row],[Colonne1]],[1]!Tableau124[#All],8,FALSE)</f>
        <v>Associatif</v>
      </c>
      <c r="J27" s="49" t="str">
        <f>VLOOKUP(Tableau11[[#This Row],[Colonne1]],[1]!Tableau124[#All],9,FALSE)</f>
        <v>solea@addsea.fr</v>
      </c>
      <c r="K27" s="50">
        <f>VLOOKUP(Tableau11[[#This Row],[Colonne1]],[1]!Tableau124[#All],10,FALSE)</f>
        <v>381830332</v>
      </c>
      <c r="L27" s="60" t="str">
        <f>VLOOKUP(Tableau11[[#This Row],[Colonne1]],[1]!Tableau124[#All],11,FALSE)</f>
        <v xml:space="preserve"> </v>
      </c>
      <c r="M27" s="61" t="str">
        <f>VLOOKUP(Tableau11[[#This Row],[Colonne1]],[1]!Tableau124[#All],12,FALSE)</f>
        <v>semaine impaire de 9h à 17h</v>
      </c>
      <c r="N27" s="59" t="str">
        <f>VLOOKUP(Tableau11[[#This Row],[Colonne1]],[1]!Tableau124[#All],13,FALSE)</f>
        <v>Réalisation de consultations avancées</v>
      </c>
    </row>
    <row r="28" spans="2:14" ht="180" x14ac:dyDescent="0.25">
      <c r="B28" s="10">
        <v>50</v>
      </c>
      <c r="C28" s="22" t="str">
        <f>VLOOKUP(Tableau11[[#This Row],[Colonne1]],[1]!Tableau124[#All],2,FALSE)</f>
        <v>Doubs (25)</v>
      </c>
      <c r="D28" s="22" t="str">
        <f>VLOOKUP(Tableau11[[#This Row],[Colonne1]],[1]!Tableau124[#All],3,FALSE)</f>
        <v>Besançon</v>
      </c>
      <c r="E28" s="22" t="str">
        <f>VLOOKUP(Tableau11[[#This Row],[Colonne1]],[1]!Tableau124[#All],4,FALSE)</f>
        <v>25000</v>
      </c>
      <c r="F28" s="22" t="str">
        <f>VLOOKUP(Tableau11[[#This Row],[Colonne1]],[1]!Tableau124[#All],5,FALSE)</f>
        <v xml:space="preserve">3 Rue Victor SELLIER </v>
      </c>
      <c r="G28" s="22" t="str">
        <f>VLOOKUP(Tableau11[[#This Row],[Colonne1]],[1]!Tableau124[#All],6,FALSE)</f>
        <v>CJC</v>
      </c>
      <c r="H28" s="22" t="str">
        <f>VLOOKUP(Tableau11[[#This Row],[Colonne1]],[1]!Tableau124[#All],7,FALSE)</f>
        <v>CSAPA SOLEA - ADDSEA Bourgogne Franche Comté</v>
      </c>
      <c r="I28" s="22" t="str">
        <f>VLOOKUP(Tableau11[[#This Row],[Colonne1]],[1]!Tableau124[#All],8,FALSE)</f>
        <v>Associatif</v>
      </c>
      <c r="J28" s="23" t="str">
        <f>VLOOKUP(Tableau11[[#This Row],[Colonne1]],[1]!Tableau124[#All],9,FALSE)</f>
        <v>solea-bis@addsea.fr</v>
      </c>
      <c r="K28" s="24" t="str">
        <f>VLOOKUP(Tableau11[[#This Row],[Colonne1]],[1]!Tableau124[#All],10,FALSE)</f>
        <v>0381801217</v>
      </c>
      <c r="L28" s="25" t="str">
        <f>VLOOKUP(Tableau11[[#This Row],[Colonne1]],[1]!Tableau124[#All],11,FALSE)</f>
        <v xml:space="preserve"> </v>
      </c>
      <c r="M28" s="26" t="str">
        <f>VLOOKUP(Tableau11[[#This Row],[Colonne1]],[1]!Tableau124[#All],12,FALSE)</f>
        <v>fermé le lundi, 
mardi 9h/20h, mercredi 
jeudi 9h/18h
vendredi 9h/13h</v>
      </c>
      <c r="N28" s="27" t="str">
        <f>VLOOKUP(Tableau11[[#This Row],[Colonne1]],[1]!Tableau124[#All],13,FALSE)</f>
        <v xml:space="preserve">- Accueil des familles ; 
- Orientation sur rendez-vous ;
- CJC accessible à la famille et l'entourage ; 
Intervention a la Boutique Jeanne Antide (solea)
 EMA (Equipe Mobile en Addictologie)
Nous portons le dispositif TAPAJ &gt; centre de soins et non CJC &gt; concerne solea </v>
      </c>
    </row>
    <row r="29" spans="2:14" ht="75" x14ac:dyDescent="0.25">
      <c r="B29" s="10">
        <v>46</v>
      </c>
      <c r="C29" s="36" t="str">
        <f>VLOOKUP(Tableau11[[#This Row],[Colonne1]],[1]!Tableau124[#All],2,FALSE)</f>
        <v>Doubs (25)</v>
      </c>
      <c r="D29" s="36" t="str">
        <f>VLOOKUP(Tableau11[[#This Row],[Colonne1]],[1]!Tableau124[#All],3,FALSE)</f>
        <v>Baumes Les Dames</v>
      </c>
      <c r="E29" s="36">
        <f>VLOOKUP(Tableau11[[#This Row],[Colonne1]],[1]!Tableau124[#All],4,FALSE)</f>
        <v>25110</v>
      </c>
      <c r="F29" s="36" t="str">
        <f>VLOOKUP(Tableau11[[#This Row],[Colonne1]],[1]!Tableau124[#All],5,FALSE)</f>
        <v>CMS Baumes les Dames, 2 rue des Frères Grenier</v>
      </c>
      <c r="G29" s="36" t="str">
        <f>VLOOKUP(Tableau11[[#This Row],[Colonne1]],[1]!Tableau124[#All],6,FALSE)</f>
        <v>CSAPA (consultations avancées)</v>
      </c>
      <c r="H29" s="36" t="str">
        <f>VLOOKUP(Tableau11[[#This Row],[Colonne1]],[1]!Tableau124[#All],7,FALSE)</f>
        <v>CSAPA de Besançon - Association Addictions France - consultations avancées</v>
      </c>
      <c r="I29" s="36" t="str">
        <f>VLOOKUP(Tableau11[[#This Row],[Colonne1]],[1]!Tableau124[#All],8,FALSE)</f>
        <v>Associatif</v>
      </c>
      <c r="J29" s="37" t="str">
        <f>VLOOKUP(Tableau11[[#This Row],[Colonne1]],[1]!Tableau124[#All],9,FALSE)</f>
        <v>csapa.besancon@addictions-france.org</v>
      </c>
      <c r="K29" s="38" t="str">
        <f>VLOOKUP(Tableau11[[#This Row],[Colonne1]],[1]!Tableau124[#All],10,FALSE)</f>
        <v>03.81.83.22.79</v>
      </c>
      <c r="L29" s="37" t="str">
        <f>VLOOKUP(Tableau11[[#This Row],[Colonne1]],[1]!Tableau124[#All],11,FALSE)</f>
        <v>www.addictions-france.org</v>
      </c>
      <c r="M29" s="39" t="str">
        <f>VLOOKUP(Tableau11[[#This Row],[Colonne1]],[1]!Tableau124[#All],12,FALSE)</f>
        <v>Un mardi toute les trois semaines de 9h à 12h et de 13h30 à 17h</v>
      </c>
      <c r="N29" s="39" t="str">
        <f>VLOOKUP(Tableau11[[#This Row],[Colonne1]],[1]!Tableau124[#All],13,FALSE)</f>
        <v>Réalisation de consultations avancées</v>
      </c>
    </row>
    <row r="30" spans="2:14" ht="75" x14ac:dyDescent="0.25">
      <c r="B30" s="10">
        <v>55</v>
      </c>
      <c r="C30" s="36" t="str">
        <f>VLOOKUP(Tableau11[[#This Row],[Colonne1]],[1]!Tableau124[#All],2,FALSE)</f>
        <v>Doubs (25)</v>
      </c>
      <c r="D30" s="36" t="str">
        <f>VLOOKUP(Tableau11[[#This Row],[Colonne1]],[1]!Tableau124[#All],3,FALSE)</f>
        <v>Besançon</v>
      </c>
      <c r="E30" s="36">
        <f>VLOOKUP(Tableau11[[#This Row],[Colonne1]],[1]!Tableau124[#All],4,FALSE)</f>
        <v>25000</v>
      </c>
      <c r="F30" s="36" t="str">
        <f>VLOOKUP(Tableau11[[#This Row],[Colonne1]],[1]!Tableau124[#All],5,FALSE)</f>
        <v>SAAS, 10 rue Champrond</v>
      </c>
      <c r="G30" s="36" t="str">
        <f>VLOOKUP(Tableau11[[#This Row],[Colonne1]],[1]!Tableau124[#All],6,FALSE)</f>
        <v>CSAPA (consultations avancées)</v>
      </c>
      <c r="H30" s="36" t="str">
        <f>VLOOKUP(Tableau11[[#This Row],[Colonne1]],[1]!Tableau124[#All],7,FALSE)</f>
        <v>CSAPA de Besançon - Association Addictions France - consultations avancées</v>
      </c>
      <c r="I30" s="36" t="str">
        <f>VLOOKUP(Tableau11[[#This Row],[Colonne1]],[1]!Tableau124[#All],8,FALSE)</f>
        <v>Associatif</v>
      </c>
      <c r="J30" s="37" t="str">
        <f>VLOOKUP(Tableau11[[#This Row],[Colonne1]],[1]!Tableau124[#All],9,FALSE)</f>
        <v>csapa.besancon@addictions-france.org</v>
      </c>
      <c r="K30" s="38" t="str">
        <f>VLOOKUP(Tableau11[[#This Row],[Colonne1]],[1]!Tableau124[#All],10,FALSE)</f>
        <v>03.81.83.22.83</v>
      </c>
      <c r="L30" s="37" t="str">
        <f>VLOOKUP(Tableau11[[#This Row],[Colonne1]],[1]!Tableau124[#All],11,FALSE)</f>
        <v>www.addictions-france.org</v>
      </c>
      <c r="M30" s="39" t="str">
        <f>VLOOKUP(Tableau11[[#This Row],[Colonne1]],[1]!Tableau124[#All],12,FALSE)</f>
        <v>Vendredi de 9h à 11h30</v>
      </c>
      <c r="N30" s="39" t="str">
        <f>VLOOKUP(Tableau11[[#This Row],[Colonne1]],[1]!Tableau124[#All],13,FALSE)</f>
        <v>Réalisation de consultations avancées</v>
      </c>
    </row>
    <row r="31" spans="2:14" ht="75" x14ac:dyDescent="0.25">
      <c r="B31" s="10">
        <v>56</v>
      </c>
      <c r="C31" s="36" t="str">
        <f>VLOOKUP(Tableau11[[#This Row],[Colonne1]],[1]!Tableau124[#All],2,FALSE)</f>
        <v>Doubs (25)</v>
      </c>
      <c r="D31" s="36" t="str">
        <f>VLOOKUP(Tableau11[[#This Row],[Colonne1]],[1]!Tableau124[#All],3,FALSE)</f>
        <v>Besançon</v>
      </c>
      <c r="E31" s="36">
        <f>VLOOKUP(Tableau11[[#This Row],[Colonne1]],[1]!Tableau124[#All],4,FALSE)</f>
        <v>25000</v>
      </c>
      <c r="F31" s="36" t="str">
        <f>VLOOKUP(Tableau11[[#This Row],[Colonne1]],[1]!Tableau124[#All],5,FALSE)</f>
        <v>Boutique Jeanne Antide, 3 rue Champrond</v>
      </c>
      <c r="G31" s="36" t="str">
        <f>VLOOKUP(Tableau11[[#This Row],[Colonne1]],[1]!Tableau124[#All],6,FALSE)</f>
        <v>CSAPA (consultations avancées)</v>
      </c>
      <c r="H31" s="36" t="str">
        <f>VLOOKUP(Tableau11[[#This Row],[Colonne1]],[1]!Tableau124[#All],7,FALSE)</f>
        <v>CSAPA de Besançon - Association Addictions France - consultations avancées</v>
      </c>
      <c r="I31" s="36" t="str">
        <f>VLOOKUP(Tableau11[[#This Row],[Colonne1]],[1]!Tableau124[#All],8,FALSE)</f>
        <v>Associatif</v>
      </c>
      <c r="J31" s="37" t="str">
        <f>VLOOKUP(Tableau11[[#This Row],[Colonne1]],[1]!Tableau124[#All],9,FALSE)</f>
        <v>csapa.besancon@addictions-france.org</v>
      </c>
      <c r="K31" s="38" t="str">
        <f>VLOOKUP(Tableau11[[#This Row],[Colonne1]],[1]!Tableau124[#All],10,FALSE)</f>
        <v>03.81.83.22.84</v>
      </c>
      <c r="L31" s="37" t="str">
        <f>VLOOKUP(Tableau11[[#This Row],[Colonne1]],[1]!Tableau124[#All],11,FALSE)</f>
        <v>www.addictions-france.org</v>
      </c>
      <c r="M31" s="39" t="str">
        <f>VLOOKUP(Tableau11[[#This Row],[Colonne1]],[1]!Tableau124[#All],12,FALSE)</f>
        <v>Mardi de 10h30 à 11h30</v>
      </c>
      <c r="N31" s="39" t="str">
        <f>VLOOKUP(Tableau11[[#This Row],[Colonne1]],[1]!Tableau124[#All],13,FALSE)</f>
        <v>Réalisation de consultations avancées</v>
      </c>
    </row>
    <row r="32" spans="2:14" ht="75" x14ac:dyDescent="0.25">
      <c r="B32" s="10">
        <v>57</v>
      </c>
      <c r="C32" s="47" t="str">
        <f>VLOOKUP(Tableau11[[#This Row],[Colonne1]],[1]!Tableau124[#All],2,FALSE)</f>
        <v>Doubs (25)</v>
      </c>
      <c r="D32" s="47" t="str">
        <f>VLOOKUP(Tableau11[[#This Row],[Colonne1]],[1]!Tableau124[#All],3,FALSE)</f>
        <v>Besançon</v>
      </c>
      <c r="E32" s="47">
        <f>VLOOKUP(Tableau11[[#This Row],[Colonne1]],[1]!Tableau124[#All],4,FALSE)</f>
        <v>25000</v>
      </c>
      <c r="F32" s="36" t="str">
        <f>VLOOKUP(Tableau11[[#This Row],[Colonne1]],[1]!Tableau124[#All],5,FALSE)</f>
        <v>Résidence l'AGORA, 2 rue Pierre Mesnage</v>
      </c>
      <c r="G32" s="47" t="str">
        <f>VLOOKUP(Tableau11[[#This Row],[Colonne1]],[1]!Tableau124[#All],6,FALSE)</f>
        <v>CSAPA (consultations avancées)</v>
      </c>
      <c r="H32" s="47" t="str">
        <f>VLOOKUP(Tableau11[[#This Row],[Colonne1]],[1]!Tableau124[#All],7,FALSE)</f>
        <v>CSAPA de Besançon - Association Addictions France - consultations avancées</v>
      </c>
      <c r="I32" s="47" t="str">
        <f>VLOOKUP(Tableau11[[#This Row],[Colonne1]],[1]!Tableau124[#All],8,FALSE)</f>
        <v>Associatif</v>
      </c>
      <c r="J32" s="62" t="str">
        <f>VLOOKUP(Tableau11[[#This Row],[Colonne1]],[1]!Tableau124[#All],9,FALSE)</f>
        <v>csapa.besancon@addictions-france.org</v>
      </c>
      <c r="K32" s="63" t="str">
        <f>VLOOKUP(Tableau11[[#This Row],[Colonne1]],[1]!Tableau124[#All],10,FALSE)</f>
        <v>03.81.83.22.80</v>
      </c>
      <c r="L32" s="62" t="str">
        <f>VLOOKUP(Tableau11[[#This Row],[Colonne1]],[1]!Tableau124[#All],11,FALSE)</f>
        <v>www.addictions-france.org</v>
      </c>
      <c r="M32" s="47" t="str">
        <f>VLOOKUP(Tableau11[[#This Row],[Colonne1]],[1]!Tableau124[#All],12,FALSE)</f>
        <v>Mercredi de 10h à 12h</v>
      </c>
      <c r="N32" s="41" t="str">
        <f>VLOOKUP(Tableau11[[#This Row],[Colonne1]],[1]!Tableau124[#All],13,FALSE)</f>
        <v>Réalisation de consultations avancées</v>
      </c>
    </row>
    <row r="33" spans="2:14" ht="75" x14ac:dyDescent="0.25">
      <c r="B33" s="10">
        <v>59</v>
      </c>
      <c r="C33" s="36" t="str">
        <f>VLOOKUP(Tableau11[[#This Row],[Colonne1]],[1]!Tableau124[#All],2,FALSE)</f>
        <v>Doubs (25)</v>
      </c>
      <c r="D33" s="36" t="str">
        <f>VLOOKUP(Tableau11[[#This Row],[Colonne1]],[1]!Tableau124[#All],3,FALSE)</f>
        <v>Besançon</v>
      </c>
      <c r="E33" s="36">
        <f>VLOOKUP(Tableau11[[#This Row],[Colonne1]],[1]!Tableau124[#All],4,FALSE)</f>
        <v>25000</v>
      </c>
      <c r="F33" s="36" t="str">
        <f>VLOOKUP(Tableau11[[#This Row],[Colonne1]],[1]!Tableau124[#All],5,FALSE)</f>
        <v>Résidence sociale ADOMA, 12 rue Saint Martin</v>
      </c>
      <c r="G33" s="36" t="str">
        <f>VLOOKUP(Tableau11[[#This Row],[Colonne1]],[1]!Tableau124[#All],6,FALSE)</f>
        <v>CSAPA (consultations avancées)</v>
      </c>
      <c r="H33" s="36" t="str">
        <f>VLOOKUP(Tableau11[[#This Row],[Colonne1]],[1]!Tableau124[#All],7,FALSE)</f>
        <v>CSAPA de Besançon - Association Addictions France - consultations avancées</v>
      </c>
      <c r="I33" s="36" t="str">
        <f>VLOOKUP(Tableau11[[#This Row],[Colonne1]],[1]!Tableau124[#All],8,FALSE)</f>
        <v>Associatif</v>
      </c>
      <c r="J33" s="57" t="str">
        <f>VLOOKUP(Tableau11[[#This Row],[Colonne1]],[1]!Tableau124[#All],9,FALSE)</f>
        <v>csapa.besancon@addictions-france.org</v>
      </c>
      <c r="K33" s="58" t="str">
        <f>VLOOKUP(Tableau11[[#This Row],[Colonne1]],[1]!Tableau124[#All],10,FALSE)</f>
        <v>03.81.83.22.82</v>
      </c>
      <c r="L33" s="57" t="str">
        <f>VLOOKUP(Tableau11[[#This Row],[Colonne1]],[1]!Tableau124[#All],11,FALSE)</f>
        <v>www.addictions-france.org</v>
      </c>
      <c r="M33" s="36" t="str">
        <f>VLOOKUP(Tableau11[[#This Row],[Colonne1]],[1]!Tableau124[#All],12,FALSE)</f>
        <v>Un jeudi sur deux de 10h à 11h</v>
      </c>
      <c r="N33" s="36" t="str">
        <f>VLOOKUP(Tableau11[[#This Row],[Colonne1]],[1]!Tableau124[#All],13,FALSE)</f>
        <v>Réalisation de consultations avancées</v>
      </c>
    </row>
    <row r="34" spans="2:14" ht="75" x14ac:dyDescent="0.25">
      <c r="B34" s="10">
        <v>62</v>
      </c>
      <c r="C34" s="36" t="str">
        <f>VLOOKUP(Tableau11[[#This Row],[Colonne1]],[1]!Tableau124[#All],2,FALSE)</f>
        <v>Doubs (25)</v>
      </c>
      <c r="D34" s="36" t="str">
        <f>VLOOKUP(Tableau11[[#This Row],[Colonne1]],[1]!Tableau124[#All],3,FALSE)</f>
        <v>Chalezeule</v>
      </c>
      <c r="E34" s="36">
        <f>VLOOKUP(Tableau11[[#This Row],[Colonne1]],[1]!Tableau124[#All],4,FALSE)</f>
        <v>25220</v>
      </c>
      <c r="F34" s="36" t="str">
        <f>VLOOKUP(Tableau11[[#This Row],[Colonne1]],[1]!Tableau124[#All],5,FALSE)</f>
        <v>CHRS Javel, 2 grande rue</v>
      </c>
      <c r="G34" s="36" t="str">
        <f>VLOOKUP(Tableau11[[#This Row],[Colonne1]],[1]!Tableau124[#All],6,FALSE)</f>
        <v>CSAPA (consultations avancées)</v>
      </c>
      <c r="H34" s="36" t="str">
        <f>VLOOKUP(Tableau11[[#This Row],[Colonne1]],[1]!Tableau124[#All],7,FALSE)</f>
        <v>CSAPA de Besançon - Association Addictions France - consultations avancées</v>
      </c>
      <c r="I34" s="36" t="str">
        <f>VLOOKUP(Tableau11[[#This Row],[Colonne1]],[1]!Tableau124[#All],8,FALSE)</f>
        <v>Associatif</v>
      </c>
      <c r="J34" s="57" t="str">
        <f>VLOOKUP(Tableau11[[#This Row],[Colonne1]],[1]!Tableau124[#All],9,FALSE)</f>
        <v>csapa.besancon@addictions-france.org</v>
      </c>
      <c r="K34" s="58" t="str">
        <f>VLOOKUP(Tableau11[[#This Row],[Colonne1]],[1]!Tableau124[#All],10,FALSE)</f>
        <v>03.81.83.22.78</v>
      </c>
      <c r="L34" s="57" t="str">
        <f>VLOOKUP(Tableau11[[#This Row],[Colonne1]],[1]!Tableau124[#All],11,FALSE)</f>
        <v>www.addictions-france.org</v>
      </c>
      <c r="M34" s="36" t="str">
        <f>VLOOKUP(Tableau11[[#This Row],[Colonne1]],[1]!Tableau124[#All],12,FALSE)</f>
        <v>Jeudi de 16h30 à 18h30</v>
      </c>
      <c r="N34" s="36" t="str">
        <f>VLOOKUP(Tableau11[[#This Row],[Colonne1]],[1]!Tableau124[#All],13,FALSE)</f>
        <v>Réalisation de consultations avancées</v>
      </c>
    </row>
    <row r="35" spans="2:14" ht="75" x14ac:dyDescent="0.25">
      <c r="B35" s="10">
        <v>71</v>
      </c>
      <c r="C35" s="47" t="str">
        <f>VLOOKUP(Tableau11[[#This Row],[Colonne1]],[1]!Tableau124[#All],2,FALSE)</f>
        <v>Doubs (25)</v>
      </c>
      <c r="D35" s="47" t="str">
        <f>VLOOKUP(Tableau11[[#This Row],[Colonne1]],[1]!Tableau124[#All],3,FALSE)</f>
        <v>Morteau</v>
      </c>
      <c r="E35" s="47">
        <f>VLOOKUP(Tableau11[[#This Row],[Colonne1]],[1]!Tableau124[#All],4,FALSE)</f>
        <v>25500</v>
      </c>
      <c r="F35" s="47" t="str">
        <f>VLOOKUP(Tableau11[[#This Row],[Colonne1]],[1]!Tableau124[#All],5,FALSE)</f>
        <v>CCAS de Morteau, 6 rue Barral</v>
      </c>
      <c r="G35" s="47" t="str">
        <f>VLOOKUP(Tableau11[[#This Row],[Colonne1]],[1]!Tableau124[#All],6,FALSE)</f>
        <v>CSAPA (consultations avancées)</v>
      </c>
      <c r="H35" s="47" t="str">
        <f>VLOOKUP(Tableau11[[#This Row],[Colonne1]],[1]!Tableau124[#All],7,FALSE)</f>
        <v>CSAPA de Besançon - Association Addictions France - consultations avancées</v>
      </c>
      <c r="I35" s="47" t="str">
        <f>VLOOKUP(Tableau11[[#This Row],[Colonne1]],[1]!Tableau124[#All],8,FALSE)</f>
        <v>Associatif</v>
      </c>
      <c r="J35" s="49" t="str">
        <f>VLOOKUP(Tableau11[[#This Row],[Colonne1]],[1]!Tableau124[#All],9,FALSE)</f>
        <v>csapa.besancon@addictions-france.org</v>
      </c>
      <c r="K35" s="50" t="str">
        <f>VLOOKUP(Tableau11[[#This Row],[Colonne1]],[1]!Tableau124[#All],10,FALSE)</f>
        <v>03.81.83.22.76</v>
      </c>
      <c r="L35" s="37" t="str">
        <f>VLOOKUP(Tableau11[[#This Row],[Colonne1]],[1]!Tableau124[#All],11,FALSE)</f>
        <v>www.addictions-france.org</v>
      </c>
      <c r="M35" s="39" t="str">
        <f>VLOOKUP(Tableau11[[#This Row],[Colonne1]],[1]!Tableau124[#All],12,FALSE)</f>
        <v>Mercredi de 9h à 12h (semaine impaire) et de 9h à 17h (semaine paire)</v>
      </c>
      <c r="N35" s="61" t="str">
        <f>VLOOKUP(Tableau11[[#This Row],[Colonne1]],[1]!Tableau124[#All],13,FALSE)</f>
        <v>Réalisation de consultations avancées</v>
      </c>
    </row>
    <row r="36" spans="2:14" ht="75" x14ac:dyDescent="0.25">
      <c r="B36" s="10">
        <v>80</v>
      </c>
      <c r="C36" s="47" t="str">
        <f>VLOOKUP(Tableau11[[#This Row],[Colonne1]],[1]!Tableau124[#All],2,FALSE)</f>
        <v>Doubs (25)</v>
      </c>
      <c r="D36" s="47" t="str">
        <f>VLOOKUP(Tableau11[[#This Row],[Colonne1]],[1]!Tableau124[#All],3,FALSE)</f>
        <v>Pontarlier</v>
      </c>
      <c r="E36" s="47">
        <f>VLOOKUP(Tableau11[[#This Row],[Colonne1]],[1]!Tableau124[#All],4,FALSE)</f>
        <v>25300</v>
      </c>
      <c r="F36" s="47" t="str">
        <f>VLOOKUP(Tableau11[[#This Row],[Colonne1]],[1]!Tableau124[#All],5,FALSE)</f>
        <v>Maison de santé de Pontarlier, 16  rue De la Fontaine</v>
      </c>
      <c r="G36" s="47" t="str">
        <f>VLOOKUP(Tableau11[[#This Row],[Colonne1]],[1]!Tableau124[#All],6,FALSE)</f>
        <v>CSAPA (consultations avancées)</v>
      </c>
      <c r="H36" s="47" t="str">
        <f>VLOOKUP(Tableau11[[#This Row],[Colonne1]],[1]!Tableau124[#All],7,FALSE)</f>
        <v>CSAPA de Besançon - Association Addictions France - consultations avancées</v>
      </c>
      <c r="I36" s="47" t="str">
        <f>VLOOKUP(Tableau11[[#This Row],[Colonne1]],[1]!Tableau124[#All],8,FALSE)</f>
        <v>Associatif</v>
      </c>
      <c r="J36" s="49" t="str">
        <f>VLOOKUP(Tableau11[[#This Row],[Colonne1]],[1]!Tableau124[#All],9,FALSE)</f>
        <v>csapa.besancon@addictions-france.org</v>
      </c>
      <c r="K36" s="50" t="str">
        <f>VLOOKUP(Tableau11[[#This Row],[Colonne1]],[1]!Tableau124[#All],10,FALSE)</f>
        <v>03.81.83.22.75</v>
      </c>
      <c r="L36" s="49" t="str">
        <f>VLOOKUP(Tableau11[[#This Row],[Colonne1]],[1]!Tableau124[#All],11,FALSE)</f>
        <v>www.addictions-france.org</v>
      </c>
      <c r="M36" s="39" t="str">
        <f>VLOOKUP(Tableau11[[#This Row],[Colonne1]],[1]!Tableau124[#All],12,FALSE)</f>
        <v>Mardi de 9h30 à 16h30</v>
      </c>
      <c r="N36" s="39" t="str">
        <f>VLOOKUP(Tableau11[[#This Row],[Colonne1]],[1]!Tableau124[#All],13,FALSE)</f>
        <v>Réalisation de consultations avancées</v>
      </c>
    </row>
    <row r="37" spans="2:14" ht="75" x14ac:dyDescent="0.25">
      <c r="B37" s="10">
        <v>83</v>
      </c>
      <c r="C37" s="36" t="str">
        <f>VLOOKUP(Tableau11[[#This Row],[Colonne1]],[1]!Tableau124[#All],2,FALSE)</f>
        <v>Doubs (25)</v>
      </c>
      <c r="D37" s="36" t="str">
        <f>VLOOKUP(Tableau11[[#This Row],[Colonne1]],[1]!Tableau124[#All],3,FALSE)</f>
        <v>Quingey</v>
      </c>
      <c r="E37" s="36">
        <f>VLOOKUP(Tableau11[[#This Row],[Colonne1]],[1]!Tableau124[#All],4,FALSE)</f>
        <v>25440</v>
      </c>
      <c r="F37" s="36" t="str">
        <f>VLOOKUP(Tableau11[[#This Row],[Colonne1]],[1]!Tableau124[#All],5,FALSE)</f>
        <v>Mairie de Quingey, 1 place d'armes</v>
      </c>
      <c r="G37" s="36" t="str">
        <f>VLOOKUP(Tableau11[[#This Row],[Colonne1]],[1]!Tableau124[#All],6,FALSE)</f>
        <v>CSAPA (consultations avancées)</v>
      </c>
      <c r="H37" s="36" t="str">
        <f>VLOOKUP(Tableau11[[#This Row],[Colonne1]],[1]!Tableau124[#All],7,FALSE)</f>
        <v>CSAPA de Besançon - Association Addictions France- consultations avancées</v>
      </c>
      <c r="I37" s="36" t="str">
        <f>VLOOKUP(Tableau11[[#This Row],[Colonne1]],[1]!Tableau124[#All],8,FALSE)</f>
        <v>Associatif</v>
      </c>
      <c r="J37" s="37" t="str">
        <f>VLOOKUP(Tableau11[[#This Row],[Colonne1]],[1]!Tableau124[#All],9,FALSE)</f>
        <v>csapa.besancon@addictions-france.org</v>
      </c>
      <c r="K37" s="38" t="str">
        <f>VLOOKUP(Tableau11[[#This Row],[Colonne1]],[1]!Tableau124[#All],10,FALSE)</f>
        <v>03.81.83.22.77</v>
      </c>
      <c r="L37" s="37" t="str">
        <f>VLOOKUP(Tableau11[[#This Row],[Colonne1]],[1]!Tableau124[#All],11,FALSE)</f>
        <v>www.addictions-france.org</v>
      </c>
      <c r="M37" s="39" t="str">
        <f>VLOOKUP(Tableau11[[#This Row],[Colonne1]],[1]!Tableau124[#All],12,FALSE)</f>
        <v>Vendredi de 8h30 à 11h30</v>
      </c>
      <c r="N37" s="59" t="str">
        <f>VLOOKUP(Tableau11[[#This Row],[Colonne1]],[1]!Tableau124[#All],13,FALSE)</f>
        <v>Réalisation de consultations avancées</v>
      </c>
    </row>
    <row r="38" spans="2:14" ht="105" x14ac:dyDescent="0.25">
      <c r="B38" s="10">
        <v>63</v>
      </c>
      <c r="C38" s="36" t="str">
        <f>VLOOKUP(Tableau11[[#This Row],[Colonne1]],[1]!Tableau124[#All],2,FALSE)</f>
        <v>Doubs (25)</v>
      </c>
      <c r="D38" s="36" t="str">
        <f>VLOOKUP(Tableau11[[#This Row],[Colonne1]],[1]!Tableau124[#All],3,FALSE)</f>
        <v>L'Isle Sur Le Doubs</v>
      </c>
      <c r="E38" s="36">
        <f>VLOOKUP(Tableau11[[#This Row],[Colonne1]],[1]!Tableau124[#All],4,FALSE)</f>
        <v>25250</v>
      </c>
      <c r="F38" s="36" t="str">
        <f>VLOOKUP(Tableau11[[#This Row],[Colonne1]],[1]!Tableau124[#All],5,FALSE)</f>
        <v>54 Rue du Magny</v>
      </c>
      <c r="G38" s="36" t="str">
        <f>VLOOKUP(Tableau11[[#This Row],[Colonne1]],[1]!Tableau124[#All],6,FALSE)</f>
        <v>CSAPA (consultations avancées)</v>
      </c>
      <c r="H38" s="36" t="str">
        <f>VLOOKUP(Tableau11[[#This Row],[Colonne1]],[1]!Tableau124[#All],7,FALSE)</f>
        <v>CSAPA Le Relais Equinoxe - Association d'Hygiène Sociale de Franche Comté - consultations avancées</v>
      </c>
      <c r="I38" s="36" t="str">
        <f>VLOOKUP(Tableau11[[#This Row],[Colonne1]],[1]!Tableau124[#All],8,FALSE)</f>
        <v>Associatif</v>
      </c>
      <c r="J38" s="37" t="str">
        <f>VLOOKUP(Tableau11[[#This Row],[Colonne1]],[1]!Tableau124[#All],9,FALSE)</f>
        <v>pole-addictologie.nfc@afs-fc.fr</v>
      </c>
      <c r="K38" s="38" t="str">
        <f>VLOOKUP(Tableau11[[#This Row],[Colonne1]],[1]!Tableau124[#All],10,FALSE)</f>
        <v>03.81.99.37.04</v>
      </c>
      <c r="L38" s="37" t="str">
        <f>VLOOKUP(Tableau11[[#This Row],[Colonne1]],[1]!Tableau124[#All],11,FALSE)</f>
        <v>www.ahs-fc.fr</v>
      </c>
      <c r="M38" s="39" t="str">
        <f>VLOOKUP(Tableau11[[#This Row],[Colonne1]],[1]!Tableau124[#All],12,FALSE)</f>
        <v>1 mardi sur 2 de 10h à 16h</v>
      </c>
      <c r="N38" s="59" t="str">
        <f>VLOOKUP(Tableau11[[#This Row],[Colonne1]],[1]!Tableau124[#All],13,FALSE)</f>
        <v>Réalisation de consultations avancées</v>
      </c>
    </row>
    <row r="39" spans="2:14" ht="105" x14ac:dyDescent="0.25">
      <c r="B39" s="10">
        <v>73</v>
      </c>
      <c r="C39" s="36" t="str">
        <f>VLOOKUP(Tableau11[[#This Row],[Colonne1]],[1]!Tableau124[#All],2,FALSE)</f>
        <v>Doubs (25)</v>
      </c>
      <c r="D39" s="36" t="str">
        <f>VLOOKUP(Tableau11[[#This Row],[Colonne1]],[1]!Tableau124[#All],3,FALSE)</f>
        <v>Ornans</v>
      </c>
      <c r="E39" s="36">
        <f>VLOOKUP(Tableau11[[#This Row],[Colonne1]],[1]!Tableau124[#All],4,FALSE)</f>
        <v>25290</v>
      </c>
      <c r="F39" s="36" t="str">
        <f>VLOOKUP(Tableau11[[#This Row],[Colonne1]],[1]!Tableau124[#All],5,FALSE)</f>
        <v>1 Rue Saint-Laurent</v>
      </c>
      <c r="G39" s="36" t="str">
        <f>VLOOKUP(Tableau11[[#This Row],[Colonne1]],[1]!Tableau124[#All],6,FALSE)</f>
        <v>CSAPA (consultations avancées)</v>
      </c>
      <c r="H39" s="36" t="str">
        <f>VLOOKUP(Tableau11[[#This Row],[Colonne1]],[1]!Tableau124[#All],7,FALSE)</f>
        <v>CSAPA Le Relais Equinoxe - Association d'Hygiène Sociale de Franche Comté - consultations avancées</v>
      </c>
      <c r="I39" s="36" t="str">
        <f>VLOOKUP(Tableau11[[#This Row],[Colonne1]],[1]!Tableau124[#All],8,FALSE)</f>
        <v>Associatif</v>
      </c>
      <c r="J39" s="37" t="str">
        <f>VLOOKUP(Tableau11[[#This Row],[Colonne1]],[1]!Tableau124[#All],9,FALSE)</f>
        <v>pole-addiction.nfc@ahs-fc.fr</v>
      </c>
      <c r="K39" s="38" t="str">
        <f>VLOOKUP(Tableau11[[#This Row],[Colonne1]],[1]!Tableau124[#All],10,FALSE)</f>
        <v>03.81.99.37.08</v>
      </c>
      <c r="L39" s="37" t="str">
        <f>VLOOKUP(Tableau11[[#This Row],[Colonne1]],[1]!Tableau124[#All],11,FALSE)</f>
        <v>www.ahs-fc.fr</v>
      </c>
      <c r="M39" s="39" t="str">
        <f>VLOOKUP(Tableau11[[#This Row],[Colonne1]],[1]!Tableau124[#All],12,FALSE)</f>
        <v>Du lundi au vendredi de 8h30 à 12h et de 13h30 à 16h.</v>
      </c>
      <c r="N39" s="59" t="str">
        <f>VLOOKUP(Tableau11[[#This Row],[Colonne1]],[1]!Tableau124[#All],13,FALSE)</f>
        <v>Réalisation de consultations avancées</v>
      </c>
    </row>
    <row r="40" spans="2:14" ht="105" x14ac:dyDescent="0.25">
      <c r="B40" s="10">
        <v>75</v>
      </c>
      <c r="C40" s="36" t="str">
        <f>VLOOKUP(Tableau11[[#This Row],[Colonne1]],[1]!Tableau124[#All],2,FALSE)</f>
        <v>Doubs (25)</v>
      </c>
      <c r="D40" s="36" t="str">
        <f>VLOOKUP(Tableau11[[#This Row],[Colonne1]],[1]!Tableau124[#All],3,FALSE)</f>
        <v>Pont De Roide</v>
      </c>
      <c r="E40" s="36">
        <f>VLOOKUP(Tableau11[[#This Row],[Colonne1]],[1]!Tableau124[#All],4,FALSE)</f>
        <v>25100</v>
      </c>
      <c r="F40" s="36" t="str">
        <f>VLOOKUP(Tableau11[[#This Row],[Colonne1]],[1]!Tableau124[#All],5,FALSE)</f>
        <v xml:space="preserve">Maison de la Santé Rudipontaine 
3A Rue de la Résistance </v>
      </c>
      <c r="G40" s="36" t="str">
        <f>VLOOKUP(Tableau11[[#This Row],[Colonne1]],[1]!Tableau124[#All],6,FALSE)</f>
        <v>CSAPA (consultations avancées)</v>
      </c>
      <c r="H40" s="36" t="str">
        <f>VLOOKUP(Tableau11[[#This Row],[Colonne1]],[1]!Tableau124[#All],7,FALSE)</f>
        <v>CSAPA Le Relais Equinoxe - Association d'Hygiène Sociale de Franche Comté - consultations avancées</v>
      </c>
      <c r="I40" s="36" t="str">
        <f>VLOOKUP(Tableau11[[#This Row],[Colonne1]],[1]!Tableau124[#All],8,FALSE)</f>
        <v>Associatif</v>
      </c>
      <c r="J40" s="37" t="str">
        <f>VLOOKUP(Tableau11[[#This Row],[Colonne1]],[1]!Tableau124[#All],9,FALSE)</f>
        <v>pole-addictologie.nfc@ahs-fc.fr</v>
      </c>
      <c r="K40" s="38" t="str">
        <f>VLOOKUP(Tableau11[[#This Row],[Colonne1]],[1]!Tableau124[#All],10,FALSE)</f>
        <v>03-81-91-09-22</v>
      </c>
      <c r="L40" s="37" t="str">
        <f>VLOOKUP(Tableau11[[#This Row],[Colonne1]],[1]!Tableau124[#All],11,FALSE)</f>
        <v>www.ahs-fc.fr</v>
      </c>
      <c r="M40" s="39" t="str">
        <f>VLOOKUP(Tableau11[[#This Row],[Colonne1]],[1]!Tableau124[#All],12,FALSE)</f>
        <v>09H – 16H un jeudi sur deux</v>
      </c>
      <c r="N40" s="59" t="str">
        <f>VLOOKUP(Tableau11[[#This Row],[Colonne1]],[1]!Tableau124[#All],13,FALSE)</f>
        <v>Réalisation de consultations avancées</v>
      </c>
    </row>
  </sheetData>
  <mergeCells count="1">
    <mergeCell ref="C3:O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GNECCHI, Delphine (ARS-BFC/BFC/DIRCOM)</dc:creator>
  <cp:lastModifiedBy>GNECCHI, Delphine (ARS-BFC/BFC/DIRCOM)</cp:lastModifiedBy>
  <dcterms:created xsi:type="dcterms:W3CDTF">2023-09-25T14:57:16Z</dcterms:created>
  <dcterms:modified xsi:type="dcterms:W3CDTF">2023-09-25T14:57:34Z</dcterms:modified>
</cp:coreProperties>
</file>