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phine.gnecchi\Desktop\addicto\new 2023\"/>
    </mc:Choice>
  </mc:AlternateContent>
  <bookViews>
    <workbookView xWindow="0" yWindow="0" windowWidth="28800" windowHeight="14100"/>
  </bookViews>
  <sheets>
    <sheet name="Feuil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M21" i="1"/>
  <c r="L21" i="1"/>
  <c r="K21" i="1"/>
  <c r="J21" i="1"/>
  <c r="I21" i="1"/>
  <c r="H21" i="1"/>
  <c r="G21" i="1"/>
  <c r="F21" i="1"/>
  <c r="E21" i="1"/>
  <c r="D21" i="1"/>
  <c r="C21" i="1"/>
  <c r="N20" i="1"/>
  <c r="M20" i="1"/>
  <c r="L20" i="1"/>
  <c r="K20" i="1"/>
  <c r="J20" i="1"/>
  <c r="I20" i="1"/>
  <c r="H20" i="1"/>
  <c r="G20" i="1"/>
  <c r="F20" i="1"/>
  <c r="E20" i="1"/>
  <c r="D20" i="1"/>
  <c r="C20" i="1"/>
  <c r="N19" i="1"/>
  <c r="M19" i="1"/>
  <c r="L19" i="1"/>
  <c r="K19" i="1"/>
  <c r="J19" i="1"/>
  <c r="I19" i="1"/>
  <c r="H19" i="1"/>
  <c r="G19" i="1"/>
  <c r="F19" i="1"/>
  <c r="E19" i="1"/>
  <c r="D19" i="1"/>
  <c r="C19" i="1"/>
  <c r="N18" i="1"/>
  <c r="M18" i="1"/>
  <c r="L18" i="1"/>
  <c r="K18" i="1"/>
  <c r="J18" i="1"/>
  <c r="I18" i="1"/>
  <c r="H18" i="1"/>
  <c r="G18" i="1"/>
  <c r="F18" i="1"/>
  <c r="E18" i="1"/>
  <c r="D18" i="1"/>
  <c r="C18" i="1"/>
  <c r="N17" i="1"/>
  <c r="M17" i="1"/>
  <c r="L17" i="1"/>
  <c r="K17" i="1"/>
  <c r="J17" i="1"/>
  <c r="I17" i="1"/>
  <c r="H17" i="1"/>
  <c r="G17" i="1"/>
  <c r="F17" i="1"/>
  <c r="E17" i="1"/>
  <c r="D17" i="1"/>
  <c r="C17" i="1"/>
  <c r="N16" i="1"/>
  <c r="M16" i="1"/>
  <c r="L16" i="1"/>
  <c r="K16" i="1"/>
  <c r="J16" i="1"/>
  <c r="I16" i="1"/>
  <c r="H16" i="1"/>
  <c r="G16" i="1"/>
  <c r="F16" i="1"/>
  <c r="E16" i="1"/>
  <c r="D16" i="1"/>
  <c r="C16" i="1"/>
  <c r="N15" i="1"/>
  <c r="M15" i="1"/>
  <c r="L15" i="1"/>
  <c r="K15" i="1"/>
  <c r="J15" i="1"/>
  <c r="I15" i="1"/>
  <c r="H15" i="1"/>
  <c r="G15" i="1"/>
  <c r="F15" i="1"/>
  <c r="E15" i="1"/>
  <c r="D15" i="1"/>
  <c r="C15" i="1"/>
  <c r="N14" i="1"/>
  <c r="M14" i="1"/>
  <c r="L14" i="1"/>
  <c r="K14" i="1"/>
  <c r="J14" i="1"/>
  <c r="I14" i="1"/>
  <c r="H14" i="1"/>
  <c r="G14" i="1"/>
  <c r="F14" i="1"/>
  <c r="E14" i="1"/>
  <c r="D14" i="1"/>
  <c r="C14" i="1"/>
  <c r="N13" i="1"/>
  <c r="M13" i="1"/>
  <c r="L13" i="1"/>
  <c r="K13" i="1"/>
  <c r="J13" i="1"/>
  <c r="I13" i="1"/>
  <c r="H13" i="1"/>
  <c r="G13" i="1"/>
  <c r="F13" i="1"/>
  <c r="E13" i="1"/>
  <c r="D13" i="1"/>
  <c r="C13" i="1"/>
  <c r="N12" i="1"/>
  <c r="M12" i="1"/>
  <c r="L12" i="1"/>
  <c r="K12" i="1"/>
  <c r="J12" i="1"/>
  <c r="I12" i="1"/>
  <c r="H12" i="1"/>
  <c r="G12" i="1"/>
  <c r="F12" i="1"/>
  <c r="E12" i="1"/>
  <c r="D12" i="1"/>
  <c r="C12" i="1"/>
  <c r="N11" i="1"/>
  <c r="M11" i="1"/>
  <c r="L11" i="1"/>
  <c r="K11" i="1"/>
  <c r="J11" i="1"/>
  <c r="I11" i="1"/>
  <c r="H11" i="1"/>
  <c r="G11" i="1"/>
  <c r="F11" i="1"/>
  <c r="E11" i="1"/>
  <c r="D11" i="1"/>
  <c r="C11" i="1"/>
  <c r="N10" i="1"/>
  <c r="M10" i="1"/>
  <c r="L10" i="1"/>
  <c r="K10" i="1"/>
  <c r="J10" i="1"/>
  <c r="I10" i="1"/>
  <c r="H10" i="1"/>
  <c r="G10" i="1"/>
  <c r="F10" i="1"/>
  <c r="E10" i="1"/>
  <c r="D10" i="1"/>
  <c r="C10" i="1"/>
  <c r="N9" i="1"/>
  <c r="M9" i="1"/>
  <c r="L9" i="1"/>
  <c r="K9" i="1"/>
  <c r="J9" i="1"/>
  <c r="I9" i="1"/>
  <c r="H9" i="1"/>
  <c r="G9" i="1"/>
  <c r="F9" i="1"/>
  <c r="E9" i="1"/>
  <c r="D9" i="1"/>
  <c r="C9" i="1"/>
  <c r="N8" i="1"/>
  <c r="M8" i="1"/>
  <c r="L8" i="1"/>
  <c r="K8" i="1"/>
  <c r="J8" i="1"/>
  <c r="I8" i="1"/>
  <c r="H8" i="1"/>
  <c r="G8" i="1"/>
  <c r="F8" i="1"/>
  <c r="E8" i="1"/>
  <c r="D8" i="1"/>
  <c r="C8" i="1"/>
  <c r="N7" i="1"/>
  <c r="M7" i="1"/>
  <c r="L7" i="1"/>
  <c r="K7" i="1"/>
  <c r="J7" i="1"/>
  <c r="I7" i="1"/>
  <c r="H7" i="1"/>
  <c r="G7" i="1"/>
  <c r="F7" i="1"/>
  <c r="E7" i="1"/>
  <c r="D7" i="1"/>
  <c r="C7" i="1"/>
  <c r="N6" i="1"/>
  <c r="M6" i="1"/>
  <c r="L6" i="1"/>
  <c r="K6" i="1"/>
  <c r="J6" i="1"/>
  <c r="I6" i="1"/>
  <c r="H6" i="1"/>
  <c r="G6" i="1"/>
  <c r="F6" i="1"/>
  <c r="E6" i="1"/>
  <c r="D6" i="1"/>
  <c r="C6" i="1"/>
</calcChain>
</file>

<file path=xl/sharedStrings.xml><?xml version="1.0" encoding="utf-8"?>
<sst xmlns="http://schemas.openxmlformats.org/spreadsheetml/2006/main" count="14" uniqueCount="14">
  <si>
    <t>Structures intervenant dans le Jura (39)</t>
  </si>
  <si>
    <t>Colonne1</t>
  </si>
  <si>
    <t>Département</t>
  </si>
  <si>
    <t>Commune d'implantation de la structure</t>
  </si>
  <si>
    <t>Code postal</t>
  </si>
  <si>
    <t>Adresse</t>
  </si>
  <si>
    <t>Type de structure</t>
  </si>
  <si>
    <t>Nom de la structure</t>
  </si>
  <si>
    <t>Statut de la structure</t>
  </si>
  <si>
    <t>Mail</t>
  </si>
  <si>
    <t>Numéro de téléphone</t>
  </si>
  <si>
    <t>Site internet</t>
  </si>
  <si>
    <t>Jours et horaires</t>
  </si>
  <si>
    <t>Informations complémentaires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</si>
</sst>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 &quot;##&quot; &quot;##&quot; &quot;##&quot; &quot;##"/>
  </numFmts>
  <fonts count="8" x14ac:knownFonts="1">
    <font>
      <sz val="11"/>
      <color theme="1"/>
      <name val="Calibri"/>
      <family val="2"/>
      <scheme val="minor"/>
    </font>
    <font>
      <sz val="11"/>
      <color theme="1"/>
      <name val="Calibri"/>
      <family val="2"/>
    </font>
    <font>
      <b/>
      <sz val="14"/>
      <color rgb="FFFFFFFF"/>
      <name val="Calibri"/>
      <family val="2"/>
    </font>
    <font>
      <b/>
      <sz val="11"/>
      <color rgb="FF000000"/>
      <name val="Calibri"/>
      <family val="2"/>
    </font>
    <font>
      <sz val="11"/>
      <name val="Calibri"/>
      <family val="2"/>
    </font>
    <font>
      <u/>
      <sz val="11"/>
      <color rgb="FF0563C1"/>
      <name val="Calibri"/>
      <family val="2"/>
      <scheme val="minor"/>
    </font>
    <font>
      <u/>
      <sz val="11"/>
      <color rgb="FF0563C1"/>
      <name val="Calibri"/>
      <family val="2"/>
    </font>
    <font>
      <u/>
      <sz val="11"/>
      <color rgb="FF4472C4"/>
      <name val="Calibri"/>
      <family val="2"/>
    </font>
  </fonts>
  <fills count="16">
    <fill>
      <patternFill patternType="none"/>
    </fill>
    <fill>
      <patternFill patternType="gray125"/>
    </fill>
    <fill>
      <patternFill patternType="solid">
        <fgColor rgb="FFDCC5ED"/>
        <bgColor rgb="FF000000"/>
      </patternFill>
    </fill>
    <fill>
      <patternFill patternType="solid">
        <fgColor rgb="FFFFFFFF"/>
        <bgColor rgb="FF000000"/>
      </patternFill>
    </fill>
    <fill>
      <patternFill patternType="solid">
        <fgColor rgb="FF7030A0"/>
        <bgColor rgb="FF000000"/>
      </patternFill>
    </fill>
    <fill>
      <patternFill patternType="solid">
        <fgColor rgb="FFE2EFDA"/>
        <bgColor rgb="FF000000"/>
      </patternFill>
    </fill>
    <fill>
      <patternFill patternType="solid">
        <fgColor rgb="FFFFFFFF"/>
        <bgColor rgb="FFFFFFFF"/>
      </patternFill>
    </fill>
    <fill>
      <patternFill patternType="solid">
        <fgColor rgb="FFCCECFF"/>
        <bgColor rgb="FF000000"/>
      </patternFill>
    </fill>
    <fill>
      <patternFill patternType="solid">
        <fgColor rgb="FFCCECFF"/>
        <bgColor rgb="FFFFFFFF"/>
      </patternFill>
    </fill>
    <fill>
      <patternFill patternType="lightUp">
        <fgColor rgb="FFFFFFFF"/>
        <bgColor rgb="FFD9D9D9"/>
      </patternFill>
    </fill>
    <fill>
      <patternFill patternType="solid">
        <fgColor rgb="FFD6DCE4"/>
        <bgColor rgb="FF000000"/>
      </patternFill>
    </fill>
    <fill>
      <patternFill patternType="solid">
        <fgColor rgb="FFD6DCE4"/>
        <bgColor rgb="FFFFFFFF"/>
      </patternFill>
    </fill>
    <fill>
      <patternFill patternType="solid">
        <fgColor rgb="FFFFCCCC"/>
        <bgColor rgb="FF000000"/>
      </patternFill>
    </fill>
    <fill>
      <patternFill patternType="solid">
        <fgColor rgb="FFFFCCCC"/>
        <bgColor rgb="FFFFFFFF"/>
      </patternFill>
    </fill>
    <fill>
      <patternFill patternType="solid">
        <fgColor rgb="FF9BC2E6"/>
        <bgColor rgb="FF000000"/>
      </patternFill>
    </fill>
    <fill>
      <patternFill patternType="solid">
        <fgColor rgb="FF9BC2E6"/>
        <bgColor rgb="FFFFFFFF"/>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57">
    <xf numFmtId="0" fontId="0" fillId="0" borderId="0" xfId="0"/>
    <xf numFmtId="0" fontId="1" fillId="2" borderId="0" xfId="0" applyFont="1" applyFill="1" applyBorder="1"/>
    <xf numFmtId="0" fontId="1" fillId="2" borderId="0" xfId="0" applyFont="1" applyFill="1" applyBorder="1" applyAlignment="1">
      <alignment vertical="center"/>
    </xf>
    <xf numFmtId="0" fontId="1" fillId="3" borderId="0" xfId="0" applyFont="1" applyFill="1" applyBorder="1"/>
    <xf numFmtId="0" fontId="1" fillId="3" borderId="0" xfId="0" applyFont="1" applyFill="1" applyBorder="1" applyAlignment="1">
      <alignment vertical="center"/>
    </xf>
    <xf numFmtId="0" fontId="2" fillId="4"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8" borderId="6" xfId="1"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7" fillId="8" borderId="6" xfId="1" applyFont="1" applyFill="1" applyBorder="1" applyAlignment="1">
      <alignment horizontal="center" vertical="center" wrapText="1"/>
    </xf>
    <xf numFmtId="0" fontId="4" fillId="8" borderId="6" xfId="0" applyFont="1" applyFill="1" applyBorder="1" applyAlignment="1">
      <alignment horizontal="center" vertical="center" wrapText="1"/>
    </xf>
    <xf numFmtId="0" fontId="1" fillId="8" borderId="1" xfId="0" quotePrefix="1" applyFont="1" applyFill="1" applyBorder="1" applyAlignment="1">
      <alignment horizontal="center" vertical="center" wrapText="1"/>
    </xf>
    <xf numFmtId="0" fontId="1" fillId="8" borderId="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6" fillId="11" borderId="6" xfId="1" applyFont="1" applyFill="1" applyBorder="1" applyAlignment="1">
      <alignment horizontal="center" vertical="center" wrapText="1"/>
    </xf>
    <xf numFmtId="164" fontId="1" fillId="11" borderId="6" xfId="0" applyNumberFormat="1" applyFont="1" applyFill="1" applyBorder="1" applyAlignment="1">
      <alignment horizontal="center" vertical="center" wrapText="1"/>
    </xf>
    <xf numFmtId="0" fontId="7" fillId="11" borderId="6" xfId="1" applyFont="1" applyFill="1" applyBorder="1" applyAlignment="1">
      <alignment horizontal="center" vertical="center" wrapText="1"/>
    </xf>
    <xf numFmtId="0" fontId="4" fillId="11" borderId="6" xfId="0" applyFont="1" applyFill="1" applyBorder="1" applyAlignment="1">
      <alignment horizontal="center" vertical="center" wrapText="1"/>
    </xf>
    <xf numFmtId="0" fontId="1" fillId="11" borderId="5" xfId="0" quotePrefix="1" applyFont="1" applyFill="1" applyBorder="1" applyAlignment="1">
      <alignment horizontal="center" vertical="center" wrapText="1"/>
    </xf>
    <xf numFmtId="0" fontId="4" fillId="12" borderId="5" xfId="0" applyFont="1" applyFill="1" applyBorder="1" applyAlignment="1">
      <alignment horizontal="center" vertical="center" wrapText="1"/>
    </xf>
    <xf numFmtId="0" fontId="6" fillId="13" borderId="6" xfId="1" applyFont="1" applyFill="1" applyBorder="1" applyAlignment="1">
      <alignment horizontal="center" vertical="center" wrapText="1"/>
    </xf>
    <xf numFmtId="164" fontId="1" fillId="13" borderId="6" xfId="0" applyNumberFormat="1" applyFont="1" applyFill="1" applyBorder="1" applyAlignment="1">
      <alignment horizontal="center" vertical="center" wrapText="1"/>
    </xf>
    <xf numFmtId="0" fontId="7" fillId="13" borderId="6" xfId="1" applyFont="1" applyFill="1" applyBorder="1" applyAlignment="1">
      <alignment horizontal="center" vertical="center" wrapText="1"/>
    </xf>
    <xf numFmtId="0" fontId="4" fillId="13" borderId="6"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1" borderId="1" xfId="0" quotePrefix="1" applyFont="1" applyFill="1" applyBorder="1" applyAlignment="1">
      <alignment horizontal="center" vertical="center" wrapText="1"/>
    </xf>
    <xf numFmtId="0" fontId="6" fillId="8" borderId="5" xfId="1" applyFont="1" applyFill="1" applyBorder="1" applyAlignment="1">
      <alignment horizontal="center" vertical="center" wrapText="1"/>
    </xf>
    <xf numFmtId="164" fontId="1" fillId="8" borderId="5" xfId="0" applyNumberFormat="1" applyFont="1" applyFill="1" applyBorder="1" applyAlignment="1">
      <alignment horizontal="center" vertical="center" wrapText="1"/>
    </xf>
    <xf numFmtId="0" fontId="7" fillId="8" borderId="5" xfId="1" applyFont="1" applyFill="1" applyBorder="1" applyAlignment="1">
      <alignment horizontal="center" vertical="center" wrapText="1"/>
    </xf>
    <xf numFmtId="0" fontId="4" fillId="8" borderId="5" xfId="0" applyFont="1" applyFill="1" applyBorder="1" applyAlignment="1">
      <alignment horizontal="center" vertical="center" wrapText="1"/>
    </xf>
    <xf numFmtId="0" fontId="1" fillId="8" borderId="5" xfId="0" quotePrefix="1" applyFont="1" applyFill="1" applyBorder="1" applyAlignment="1">
      <alignment horizontal="center" vertical="center" wrapText="1"/>
    </xf>
    <xf numFmtId="0" fontId="4" fillId="7" borderId="5" xfId="0" applyNumberFormat="1" applyFont="1" applyFill="1" applyBorder="1" applyAlignment="1">
      <alignment horizontal="center" vertical="center" wrapText="1"/>
    </xf>
    <xf numFmtId="0" fontId="6" fillId="8" borderId="5" xfId="1" applyNumberFormat="1" applyFont="1" applyFill="1" applyBorder="1" applyAlignment="1">
      <alignment horizontal="center" vertical="center" wrapText="1"/>
    </xf>
    <xf numFmtId="0" fontId="7" fillId="7" borderId="5" xfId="0" applyNumberFormat="1" applyFont="1" applyFill="1" applyBorder="1" applyAlignment="1">
      <alignment vertical="center" wrapText="1"/>
    </xf>
    <xf numFmtId="0" fontId="1" fillId="7" borderId="5" xfId="0" applyNumberFormat="1" applyFont="1" applyFill="1" applyBorder="1" applyAlignment="1">
      <alignment horizontal="center" vertical="center" wrapText="1"/>
    </xf>
    <xf numFmtId="0" fontId="1" fillId="7" borderId="5" xfId="0" applyNumberFormat="1" applyFont="1" applyFill="1" applyBorder="1" applyAlignment="1">
      <alignment wrapText="1"/>
    </xf>
    <xf numFmtId="0" fontId="1" fillId="2" borderId="0" xfId="0" applyFont="1" applyFill="1" applyBorder="1" applyAlignment="1">
      <alignment wrapText="1"/>
    </xf>
    <xf numFmtId="0" fontId="4" fillId="7"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3" borderId="0" xfId="0" applyFont="1" applyFill="1" applyBorder="1" applyAlignment="1">
      <alignment wrapText="1"/>
    </xf>
    <xf numFmtId="164" fontId="1" fillId="7" borderId="6" xfId="0" applyNumberFormat="1" applyFont="1" applyFill="1" applyBorder="1" applyAlignment="1">
      <alignment horizontal="center" vertical="center" wrapText="1"/>
    </xf>
    <xf numFmtId="0" fontId="7" fillId="7" borderId="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6" fillId="15" borderId="5" xfId="1" applyFont="1" applyFill="1" applyBorder="1" applyAlignment="1">
      <alignment horizontal="center" vertical="center" wrapText="1"/>
    </xf>
    <xf numFmtId="164" fontId="1" fillId="15" borderId="6" xfId="0" applyNumberFormat="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5" borderId="6" xfId="0" applyFont="1" applyFill="1" applyBorder="1" applyAlignment="1">
      <alignment horizontal="center" vertical="center" wrapText="1"/>
    </xf>
    <xf numFmtId="0" fontId="1" fillId="15" borderId="1" xfId="0" quotePrefix="1" applyFont="1" applyFill="1" applyBorder="1" applyAlignment="1">
      <alignment horizontal="center" vertical="center" wrapText="1"/>
    </xf>
  </cellXfs>
  <cellStyles count="2">
    <cellStyle name="Lien hypertexte" xfId="1" builtinId="8"/>
    <cellStyle name="Normal" xfId="0" builtinId="0"/>
  </cellStyles>
  <dxfs count="16">
    <dxf>
      <numFmt numFmtId="0" formatCode="General"/>
    </dxf>
    <dxf>
      <numFmt numFmtId="0" formatCode="General"/>
      <fill>
        <patternFill patternType="lightUp">
          <fgColor rgb="FFFFFFFF"/>
          <bgColor rgb="FFD9D9D9"/>
        </patternFill>
      </fill>
      <alignment horizontal="center" vertical="center" textRotation="0" wrapText="1" indent="0" justifyLastLine="0" shrinkToFit="0" readingOrder="0"/>
      <border diagonalUp="0" diagonalDown="0" outline="0">
        <left/>
        <right style="thin">
          <color rgb="FF000000"/>
        </right>
        <top style="thin">
          <color rgb="FF000000"/>
        </top>
        <bottom/>
      </border>
    </dxf>
    <dxf>
      <font>
        <b val="0"/>
        <i val="0"/>
        <strike val="0"/>
        <outline val="0"/>
        <shadow val="0"/>
        <u/>
        <vertAlign val="baseline"/>
        <sz val="11"/>
        <color rgb="FF4472C4"/>
        <name val="Calibri"/>
        <scheme val="none"/>
      </font>
      <numFmt numFmtId="0" formatCode="General"/>
      <alignment vertical="center" textRotation="0" wrapText="1" indent="0" justifyLastLine="0" shrinkToFit="0" readingOrder="0"/>
    </dxf>
    <dxf>
      <numFmt numFmtId="164" formatCode="0#&quot; &quot;##&quot; &quot;##&quot; &quot;##&quot; &quot;##"/>
      <fill>
        <patternFill patternType="solid">
          <fgColor rgb="FFFFFFFF"/>
          <bgColor rgb="FFCCECFF"/>
        </patternFill>
      </fill>
      <alignment horizontal="center" vertical="center" textRotation="0" wrapText="1" indent="0" justifyLastLine="0" shrinkToFit="0" readingOrder="0"/>
      <border diagonalUp="0" diagonalDown="0" outline="0">
        <left style="thin">
          <color rgb="FF000000"/>
        </left>
        <right/>
        <top style="thin">
          <color rgb="FF000000"/>
        </top>
        <bottom/>
      </border>
    </dxf>
    <dxf>
      <numFmt numFmtId="0" formatCode="General"/>
      <fill>
        <patternFill patternType="solid">
          <fgColor rgb="FFFFFFFF"/>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scheme val="none"/>
      </font>
      <numFmt numFmtId="0" formatCode="General"/>
      <fill>
        <patternFill patternType="solid">
          <fgColor rgb="FF000000"/>
          <bgColor rgb="FFCCEC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solid">
          <fgColor rgb="FFFFFFFF"/>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rgb="FF000000"/>
        <name val="Calibri"/>
        <scheme val="none"/>
      </font>
      <fill>
        <patternFill patternType="solid">
          <fgColor rgb="FF000000"/>
          <bgColor rgb="FFE2EFDA"/>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233;pertoire_ARS_BFC_KPMG_%20vUSAGER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globale"/>
      <sheetName val="Accès direct usagers"/>
      <sheetName val="Cotes d'Or (21)"/>
      <sheetName val="Jura (39)"/>
      <sheetName val="Nievre (58)"/>
      <sheetName val="Doubs (25)"/>
      <sheetName val="Haute-Saône (70)"/>
      <sheetName val="Saône-et-Loire (71)"/>
      <sheetName val="Yonne (89)"/>
      <sheetName val="Territoire de Belfort (90)"/>
      <sheetName val="Nord-Franche-Comté"/>
      <sheetName val="Sevrage simple"/>
      <sheetName val="Soins complexes"/>
      <sheetName val="ELSA"/>
      <sheetName val="Hospi de jour"/>
      <sheetName val="Penitentier"/>
      <sheetName val="SSR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Tableau12" displayName="Tableau12" ref="B5:N21" totalsRowShown="0" headerRowDxfId="15" headerRowBorderDxfId="13" tableBorderDxfId="14">
  <autoFilter ref="B5:N21"/>
  <sortState ref="B6:N20">
    <sortCondition ref="H5:H20"/>
  </sortState>
  <tableColumns count="13">
    <tableColumn id="13" name="Colonne1" dataDxfId="12"/>
    <tableColumn id="1" name="Département" dataDxfId="11">
      <calculatedColumnFormula>VLOOKUP(Tableau12[[#This Row],[Colonne1]],[1]!Tableau124[#All],2,FALSE)</calculatedColumnFormula>
    </tableColumn>
    <tableColumn id="2" name="Commune d'implantation de la structure" dataDxfId="10">
      <calculatedColumnFormula>VLOOKUP(Tableau12[[#This Row],[Colonne1]],[1]!Tableau124[#All],3,FALSE)</calculatedColumnFormula>
    </tableColumn>
    <tableColumn id="3" name="Code postal" dataDxfId="9">
      <calculatedColumnFormula>VLOOKUP(Tableau12[[#This Row],[Colonne1]],[1]!Tableau124[#All],4,FALSE)</calculatedColumnFormula>
    </tableColumn>
    <tableColumn id="4" name="Adresse" dataDxfId="8">
      <calculatedColumnFormula>VLOOKUP(Tableau12[[#This Row],[Colonne1]],[1]!Tableau124[#All],5,FALSE)</calculatedColumnFormula>
    </tableColumn>
    <tableColumn id="5" name="Type de structure" dataDxfId="7">
      <calculatedColumnFormula>VLOOKUP(Tableau12[[#This Row],[Colonne1]],[1]!Tableau124[#All],6,FALSE)</calculatedColumnFormula>
    </tableColumn>
    <tableColumn id="6" name="Nom de la structure" dataDxfId="6">
      <calculatedColumnFormula>VLOOKUP(Tableau12[[#This Row],[Colonne1]],[1]!Tableau124[#All],7,FALSE)</calculatedColumnFormula>
    </tableColumn>
    <tableColumn id="7" name="Statut de la structure" dataDxfId="5">
      <calculatedColumnFormula>VLOOKUP(Tableau12[[#This Row],[Colonne1]],[1]!Tableau124[#All],8,FALSE)</calculatedColumnFormula>
    </tableColumn>
    <tableColumn id="8" name="Mail" dataDxfId="4" dataCellStyle="Lien hypertexte">
      <calculatedColumnFormula>VLOOKUP(Tableau12[[#This Row],[Colonne1]],[1]!Tableau124[#All],9,FALSE)</calculatedColumnFormula>
    </tableColumn>
    <tableColumn id="9" name="Numéro de téléphone" dataDxfId="3">
      <calculatedColumnFormula>VLOOKUP(Tableau12[[#This Row],[Colonne1]],[1]!Tableau124[#All],10,FALSE)</calculatedColumnFormula>
    </tableColumn>
    <tableColumn id="10" name="Site internet" dataDxfId="2">
      <calculatedColumnFormula>VLOOKUP(Tableau12[[#This Row],[Colonne1]],[1]!Tableau124[#All],11,FALSE)</calculatedColumnFormula>
    </tableColumn>
    <tableColumn id="11" name="Jours et horaires" dataDxfId="1">
      <calculatedColumnFormula>VLOOKUP(Tableau12[[#This Row],[Colonne1]],[1]!Tableau124[#All],12,FALSE)</calculatedColumnFormula>
    </tableColumn>
    <tableColumn id="12" name="Informations complémentaires" dataDxfId="0">
      <calculatedColumnFormula>VLOOKUP(Tableau12[[#This Row],[Colonne1]],[1]!Tableau124[#All],13,FALSE)</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workbookViewId="0">
      <selection sqref="A1:XFD1048576"/>
    </sheetView>
  </sheetViews>
  <sheetFormatPr baseColWidth="10" defaultColWidth="10.5703125" defaultRowHeight="15" x14ac:dyDescent="0.25"/>
  <cols>
    <col min="1" max="1" width="16.5703125" style="1" customWidth="1"/>
    <col min="2" max="2" width="10.42578125" style="4" customWidth="1"/>
    <col min="3" max="3" width="16.42578125" style="3" customWidth="1"/>
    <col min="4" max="4" width="36.28515625" style="3" customWidth="1"/>
    <col min="5" max="5" width="24.140625" style="3" customWidth="1"/>
    <col min="6" max="6" width="28.140625" style="3" customWidth="1"/>
    <col min="7" max="7" width="29.42578125" style="3" customWidth="1"/>
    <col min="8" max="8" width="19.140625" style="3" customWidth="1"/>
    <col min="9" max="9" width="33.140625" style="3" customWidth="1"/>
    <col min="10" max="10" width="20.42578125" style="3" customWidth="1"/>
    <col min="11" max="11" width="39.42578125" style="3" customWidth="1"/>
    <col min="12" max="12" width="23.42578125" style="3" customWidth="1"/>
    <col min="13" max="13" width="25.140625" style="3" customWidth="1"/>
    <col min="14" max="14" width="28.42578125" style="3" customWidth="1"/>
    <col min="15" max="15" width="42.42578125" style="3" hidden="1" customWidth="1"/>
    <col min="16" max="16384" width="10.5703125" style="3"/>
  </cols>
  <sheetData>
    <row r="1" spans="1:15" ht="57.6" customHeight="1" x14ac:dyDescent="0.25">
      <c r="B1" s="2"/>
      <c r="C1" s="1"/>
      <c r="D1" s="1"/>
      <c r="E1" s="1"/>
      <c r="F1" s="1"/>
      <c r="G1" s="1"/>
      <c r="H1" s="1"/>
      <c r="I1" s="1"/>
      <c r="J1" s="1"/>
      <c r="K1" s="1"/>
      <c r="L1" s="1"/>
      <c r="M1" s="1"/>
      <c r="N1" s="1"/>
    </row>
    <row r="3" spans="1:15" ht="18.75" x14ac:dyDescent="0.25">
      <c r="C3" s="5" t="s">
        <v>0</v>
      </c>
      <c r="D3" s="5"/>
      <c r="E3" s="5"/>
      <c r="F3" s="5"/>
      <c r="G3" s="5"/>
      <c r="H3" s="5"/>
      <c r="I3" s="5"/>
      <c r="J3" s="5"/>
      <c r="K3" s="5"/>
      <c r="L3" s="5"/>
      <c r="M3" s="5"/>
      <c r="N3" s="5"/>
      <c r="O3" s="5"/>
    </row>
    <row r="5" spans="1:15" ht="30" x14ac:dyDescent="0.25">
      <c r="A5" s="6"/>
      <c r="B5" s="7" t="s">
        <v>1</v>
      </c>
      <c r="C5" s="8" t="s">
        <v>2</v>
      </c>
      <c r="D5" s="7" t="s">
        <v>3</v>
      </c>
      <c r="E5" s="7" t="s">
        <v>4</v>
      </c>
      <c r="F5" s="7" t="s">
        <v>5</v>
      </c>
      <c r="G5" s="7" t="s">
        <v>6</v>
      </c>
      <c r="H5" s="7" t="s">
        <v>7</v>
      </c>
      <c r="I5" s="7" t="s">
        <v>8</v>
      </c>
      <c r="J5" s="7" t="s">
        <v>9</v>
      </c>
      <c r="K5" s="7" t="s">
        <v>10</v>
      </c>
      <c r="L5" s="7" t="s">
        <v>11</v>
      </c>
      <c r="M5" s="7" t="s">
        <v>12</v>
      </c>
      <c r="N5" s="9" t="s">
        <v>13</v>
      </c>
    </row>
    <row r="6" spans="1:15" ht="180" x14ac:dyDescent="0.25">
      <c r="B6" s="10">
        <v>131</v>
      </c>
      <c r="C6" s="11" t="str">
        <f>VLOOKUP(Tableau12[[#This Row],[Colonne1]],[1]!Tableau124[#All],2,FALSE)</f>
        <v>Jura (39)</v>
      </c>
      <c r="D6" s="11" t="str">
        <f>VLOOKUP(Tableau12[[#This Row],[Colonne1]],[1]!Tableau124[#All],3,FALSE)</f>
        <v>Lons Le Saunier</v>
      </c>
      <c r="E6" s="11" t="str">
        <f>VLOOKUP(Tableau12[[#This Row],[Colonne1]],[1]!Tableau124[#All],4,FALSE)</f>
        <v>39000</v>
      </c>
      <c r="F6" s="11" t="str">
        <f>VLOOKUP(Tableau12[[#This Row],[Colonne1]],[1]!Tableau124[#All],5,FALSE)</f>
        <v>1, Rue de Balerne</v>
      </c>
      <c r="G6" s="11" t="str">
        <f>VLOOKUP(Tableau12[[#This Row],[Colonne1]],[1]!Tableau124[#All],6,FALSE)</f>
        <v>CSAPA</v>
      </c>
      <c r="H6" s="11" t="str">
        <f>VLOOKUP(Tableau12[[#This Row],[Colonne1]],[1]!Tableau124[#All],7,FALSE)</f>
        <v>CSAPA de l'ADLCA</v>
      </c>
      <c r="I6" s="11" t="str">
        <f>VLOOKUP(Tableau12[[#This Row],[Colonne1]],[1]!Tableau124[#All],8,FALSE)</f>
        <v>Associatif</v>
      </c>
      <c r="J6" s="12" t="str">
        <f>VLOOKUP(Tableau12[[#This Row],[Colonne1]],[1]!Tableau124[#All],9,FALSE)</f>
        <v>lons@csapa-adlca.fr</v>
      </c>
      <c r="K6" s="13" t="str">
        <f>VLOOKUP(Tableau12[[#This Row],[Colonne1]],[1]!Tableau124[#All],10,FALSE)</f>
        <v>0384240571</v>
      </c>
      <c r="L6" s="14" t="str">
        <f>VLOOKUP(Tableau12[[#This Row],[Colonne1]],[1]!Tableau124[#All],11,FALSE)</f>
        <v>https://csapa-adlca.fr/</v>
      </c>
      <c r="M6" s="15" t="str">
        <f>VLOOKUP(Tableau12[[#This Row],[Colonne1]],[1]!Tableau124[#All],12,FALSE)</f>
        <v>Lundi au vendredi 8h30-17h30</v>
      </c>
      <c r="N6" s="16" t="str">
        <f>VLOOKUP(Tableau12[[#This Row],[Colonne1]],[1]!Tableau124[#All],13,FALSE)</f>
        <v>- Réalisation de consultations avancées sur Cousance et Salins-les-Bains ;
- intervention en milieu pénitentiaire à la maison d'arrêt de Lons-le-Saunier ;
- mise à disposition de matériel de consommation à moindre risque ;
- dispositifs anti-overdose à disposition ; 
- présence d'une CJC.</v>
      </c>
    </row>
    <row r="7" spans="1:15" ht="45" x14ac:dyDescent="0.25">
      <c r="B7" s="10">
        <v>120</v>
      </c>
      <c r="C7" s="11" t="str">
        <f>VLOOKUP(Tableau12[[#This Row],[Colonne1]],[1]!Tableau124[#All],2,FALSE)</f>
        <v>Jura (39)</v>
      </c>
      <c r="D7" s="11" t="str">
        <f>VLOOKUP(Tableau12[[#This Row],[Colonne1]],[1]!Tableau124[#All],3,FALSE)</f>
        <v>Cousance</v>
      </c>
      <c r="E7" s="11">
        <f>VLOOKUP(Tableau12[[#This Row],[Colonne1]],[1]!Tableau124[#All],4,FALSE)</f>
        <v>39190</v>
      </c>
      <c r="F7" s="11" t="str">
        <f>VLOOKUP(Tableau12[[#This Row],[Colonne1]],[1]!Tableau124[#All],5,FALSE)</f>
        <v>60 grande rue</v>
      </c>
      <c r="G7" s="11" t="str">
        <f>VLOOKUP(Tableau12[[#This Row],[Colonne1]],[1]!Tableau124[#All],6,FALSE)</f>
        <v>CSAPA (consultations avancées)</v>
      </c>
      <c r="H7" s="11" t="str">
        <f>VLOOKUP(Tableau12[[#This Row],[Colonne1]],[1]!Tableau124[#All],7,FALSE)</f>
        <v>CSAPA de l'ADLCA - consultations avancées</v>
      </c>
      <c r="I7" s="11" t="str">
        <f>VLOOKUP(Tableau12[[#This Row],[Colonne1]],[1]!Tableau124[#All],8,FALSE)</f>
        <v>Associatif</v>
      </c>
      <c r="J7" s="12" t="str">
        <f>VLOOKUP(Tableau12[[#This Row],[Colonne1]],[1]!Tableau124[#All],9,FALSE)</f>
        <v>lons@csapa-adlca.fr</v>
      </c>
      <c r="K7" s="13">
        <f>VLOOKUP(Tableau12[[#This Row],[Colonne1]],[1]!Tableau124[#All],10,FALSE)</f>
        <v>783898529</v>
      </c>
      <c r="L7" s="14" t="str">
        <f>VLOOKUP(Tableau12[[#This Row],[Colonne1]],[1]!Tableau124[#All],11,FALSE)</f>
        <v>https://csapa-adlca.fr/</v>
      </c>
      <c r="M7" s="15" t="str">
        <f>VLOOKUP(Tableau12[[#This Row],[Colonne1]],[1]!Tableau124[#All],12,FALSE)</f>
        <v>lundi après midi 14h-17h et le vendredi matin 9h-13h</v>
      </c>
      <c r="N7" s="17" t="str">
        <f>VLOOKUP(Tableau12[[#This Row],[Colonne1]],[1]!Tableau124[#All],13,FALSE)</f>
        <v>Réalisation de consultations avancées</v>
      </c>
    </row>
    <row r="8" spans="1:15" ht="45" x14ac:dyDescent="0.25">
      <c r="B8" s="10">
        <v>140</v>
      </c>
      <c r="C8" s="11" t="str">
        <f>VLOOKUP(Tableau12[[#This Row],[Colonne1]],[1]!Tableau124[#All],2,FALSE)</f>
        <v>Jura (39)</v>
      </c>
      <c r="D8" s="11" t="str">
        <f>VLOOKUP(Tableau12[[#This Row],[Colonne1]],[1]!Tableau124[#All],3,FALSE)</f>
        <v>Salins Les Bains</v>
      </c>
      <c r="E8" s="11">
        <f>VLOOKUP(Tableau12[[#This Row],[Colonne1]],[1]!Tableau124[#All],4,FALSE)</f>
        <v>39110</v>
      </c>
      <c r="F8" s="11" t="str">
        <f>VLOOKUP(Tableau12[[#This Row],[Colonne1]],[1]!Tableau124[#All],5,FALSE)</f>
        <v>Passage du Docteur Germain</v>
      </c>
      <c r="G8" s="11" t="str">
        <f>VLOOKUP(Tableau12[[#This Row],[Colonne1]],[1]!Tableau124[#All],6,FALSE)</f>
        <v>CSAPA (consultations avancées)</v>
      </c>
      <c r="H8" s="11" t="str">
        <f>VLOOKUP(Tableau12[[#This Row],[Colonne1]],[1]!Tableau124[#All],7,FALSE)</f>
        <v>CSAPA de l'ADLCA - consultations avancées</v>
      </c>
      <c r="I8" s="11" t="str">
        <f>VLOOKUP(Tableau12[[#This Row],[Colonne1]],[1]!Tableau124[#All],8,FALSE)</f>
        <v>Associatif</v>
      </c>
      <c r="J8" s="12" t="str">
        <f>VLOOKUP(Tableau12[[#This Row],[Colonne1]],[1]!Tableau124[#All],9,FALSE)</f>
        <v>lons@csapa-adlca.fr</v>
      </c>
      <c r="K8" s="13" t="str">
        <f>VLOOKUP(Tableau12[[#This Row],[Colonne1]],[1]!Tableau124[#All],10,FALSE)</f>
        <v>07 56 26 39 89</v>
      </c>
      <c r="L8" s="14" t="str">
        <f>VLOOKUP(Tableau12[[#This Row],[Colonne1]],[1]!Tableau124[#All],11,FALSE)</f>
        <v>https://csapa-adlca.fr/</v>
      </c>
      <c r="M8" s="15" t="str">
        <f>VLOOKUP(Tableau12[[#This Row],[Colonne1]],[1]!Tableau124[#All],12,FALSE)</f>
        <v>mercredi de 14h à 17h</v>
      </c>
      <c r="N8" s="17" t="str">
        <f>VLOOKUP(Tableau12[[#This Row],[Colonne1]],[1]!Tableau124[#All],13,FALSE)</f>
        <v>Réalisation de consultations avancées</v>
      </c>
    </row>
    <row r="9" spans="1:15" ht="30" x14ac:dyDescent="0.25">
      <c r="B9" s="10">
        <v>116</v>
      </c>
      <c r="C9" s="11" t="str">
        <f>VLOOKUP(Tableau12[[#This Row],[Colonne1]],[1]!Tableau124[#All],2,FALSE)</f>
        <v>Jura (39)</v>
      </c>
      <c r="D9" s="11" t="str">
        <f>VLOOKUP(Tableau12[[#This Row],[Colonne1]],[1]!Tableau124[#All],3,FALSE)</f>
        <v>Arbois</v>
      </c>
      <c r="E9" s="11">
        <f>VLOOKUP(Tableau12[[#This Row],[Colonne1]],[1]!Tableau124[#All],4,FALSE)</f>
        <v>39600</v>
      </c>
      <c r="F9" s="11" t="str">
        <f>VLOOKUP(Tableau12[[#This Row],[Colonne1]],[1]!Tableau124[#All],5,FALSE)</f>
        <v>23 rue de l'hôpital</v>
      </c>
      <c r="G9" s="11" t="str">
        <f>VLOOKUP(Tableau12[[#This Row],[Colonne1]],[1]!Tableau124[#All],6,FALSE)</f>
        <v>Antenne CSAPA</v>
      </c>
      <c r="H9" s="11" t="str">
        <f>VLOOKUP(Tableau12[[#This Row],[Colonne1]],[1]!Tableau124[#All],7,FALSE)</f>
        <v>CSAPA de l'ADLCA</v>
      </c>
      <c r="I9" s="11" t="str">
        <f>VLOOKUP(Tableau12[[#This Row],[Colonne1]],[1]!Tableau124[#All],8,FALSE)</f>
        <v>Associatif</v>
      </c>
      <c r="J9" s="12" t="str">
        <f>VLOOKUP(Tableau12[[#This Row],[Colonne1]],[1]!Tableau124[#All],9,FALSE)</f>
        <v>arbois@csapa-adlca.fr</v>
      </c>
      <c r="K9" s="13" t="str">
        <f>VLOOKUP(Tableau12[[#This Row],[Colonne1]],[1]!Tableau124[#All],10,FALSE)</f>
        <v>0384252612</v>
      </c>
      <c r="L9" s="18" t="str">
        <f>VLOOKUP(Tableau12[[#This Row],[Colonne1]],[1]!Tableau124[#All],11,FALSE)</f>
        <v xml:space="preserve"> </v>
      </c>
      <c r="M9" s="19" t="str">
        <f>VLOOKUP(Tableau12[[#This Row],[Colonne1]],[1]!Tableau124[#All],12,FALSE)</f>
        <v>lundi au vendredi, 9h-17h30</v>
      </c>
      <c r="N9" s="20" t="str">
        <f>VLOOKUP(Tableau12[[#This Row],[Colonne1]],[1]!Tableau124[#All],13,FALSE)</f>
        <v xml:space="preserve">  </v>
      </c>
    </row>
    <row r="10" spans="1:15" ht="30" x14ac:dyDescent="0.25">
      <c r="B10" s="10">
        <v>119</v>
      </c>
      <c r="C10" s="11" t="str">
        <f>VLOOKUP(Tableau12[[#This Row],[Colonne1]],[1]!Tableau124[#All],2,FALSE)</f>
        <v>Jura (39)</v>
      </c>
      <c r="D10" s="11" t="str">
        <f>VLOOKUP(Tableau12[[#This Row],[Colonne1]],[1]!Tableau124[#All],3,FALSE)</f>
        <v>Champagnole</v>
      </c>
      <c r="E10" s="11">
        <f>VLOOKUP(Tableau12[[#This Row],[Colonne1]],[1]!Tableau124[#All],4,FALSE)</f>
        <v>39300</v>
      </c>
      <c r="F10" s="11" t="str">
        <f>VLOOKUP(Tableau12[[#This Row],[Colonne1]],[1]!Tableau124[#All],5,FALSE)</f>
        <v>Cité javel, rue Casimir Blondeau</v>
      </c>
      <c r="G10" s="11" t="str">
        <f>VLOOKUP(Tableau12[[#This Row],[Colonne1]],[1]!Tableau124[#All],6,FALSE)</f>
        <v>Antenne CSAPA</v>
      </c>
      <c r="H10" s="11" t="str">
        <f>VLOOKUP(Tableau12[[#This Row],[Colonne1]],[1]!Tableau124[#All],7,FALSE)</f>
        <v>CSAPA de l'ADLCA</v>
      </c>
      <c r="I10" s="11" t="str">
        <f>VLOOKUP(Tableau12[[#This Row],[Colonne1]],[1]!Tableau124[#All],8,FALSE)</f>
        <v>Associatif</v>
      </c>
      <c r="J10" s="12" t="str">
        <f>VLOOKUP(Tableau12[[#This Row],[Colonne1]],[1]!Tableau124[#All],9,FALSE)</f>
        <v>champagnole@csapa-adlca.fr</v>
      </c>
      <c r="K10" s="13" t="str">
        <f>VLOOKUP(Tableau12[[#This Row],[Colonne1]],[1]!Tableau124[#All],10,FALSE)</f>
        <v>0970501350</v>
      </c>
      <c r="L10" s="18" t="str">
        <f>VLOOKUP(Tableau12[[#This Row],[Colonne1]],[1]!Tableau124[#All],11,FALSE)</f>
        <v xml:space="preserve"> </v>
      </c>
      <c r="M10" s="15" t="str">
        <f>VLOOKUP(Tableau12[[#This Row],[Colonne1]],[1]!Tableau124[#All],12,FALSE)</f>
        <v>lundi au vendredi, 9h-17h30</v>
      </c>
      <c r="N10" s="20" t="str">
        <f>VLOOKUP(Tableau12[[#This Row],[Colonne1]],[1]!Tableau124[#All],13,FALSE)</f>
        <v xml:space="preserve">  </v>
      </c>
    </row>
    <row r="11" spans="1:15" ht="105" x14ac:dyDescent="0.25">
      <c r="B11" s="10">
        <v>129</v>
      </c>
      <c r="C11" s="21" t="str">
        <f>VLOOKUP(Tableau12[[#This Row],[Colonne1]],[1]!Tableau124[#All],2,FALSE)</f>
        <v>Jura (39)</v>
      </c>
      <c r="D11" s="21" t="str">
        <f>VLOOKUP(Tableau12[[#This Row],[Colonne1]],[1]!Tableau124[#All],3,FALSE)</f>
        <v>Lons Le Saunier</v>
      </c>
      <c r="E11" s="21" t="str">
        <f>VLOOKUP(Tableau12[[#This Row],[Colonne1]],[1]!Tableau124[#All],4,FALSE)</f>
        <v>39000</v>
      </c>
      <c r="F11" s="21" t="str">
        <f>VLOOKUP(Tableau12[[#This Row],[Colonne1]],[1]!Tableau124[#All],5,FALSE)</f>
        <v>1, Rue de Balerne</v>
      </c>
      <c r="G11" s="21" t="str">
        <f>VLOOKUP(Tableau12[[#This Row],[Colonne1]],[1]!Tableau124[#All],6,FALSE)</f>
        <v>CJC</v>
      </c>
      <c r="H11" s="21" t="str">
        <f>VLOOKUP(Tableau12[[#This Row],[Colonne1]],[1]!Tableau124[#All],7,FALSE)</f>
        <v>CSAPA de l'ADLCA</v>
      </c>
      <c r="I11" s="21" t="str">
        <f>VLOOKUP(Tableau12[[#This Row],[Colonne1]],[1]!Tableau124[#All],8,FALSE)</f>
        <v>Associatif</v>
      </c>
      <c r="J11" s="22" t="str">
        <f>VLOOKUP(Tableau12[[#This Row],[Colonne1]],[1]!Tableau124[#All],9,FALSE)</f>
        <v>lons@csapa-adlca.fr</v>
      </c>
      <c r="K11" s="23" t="str">
        <f>VLOOKUP(Tableau12[[#This Row],[Colonne1]],[1]!Tableau124[#All],10,FALSE)</f>
        <v>0384240571</v>
      </c>
      <c r="L11" s="24" t="str">
        <f>VLOOKUP(Tableau12[[#This Row],[Colonne1]],[1]!Tableau124[#All],11,FALSE)</f>
        <v>https://csapa-adlca.fr/</v>
      </c>
      <c r="M11" s="25" t="str">
        <f>VLOOKUP(Tableau12[[#This Row],[Colonne1]],[1]!Tableau124[#All],12,FALSE)</f>
        <v>1er et 3ème mercredi de chaque mois de 14h à 17h à Lons
1er mercredi de chaque mois le matin et 3ème mercredi du mois après midi sur Arbois</v>
      </c>
      <c r="N11" s="26" t="str">
        <f>VLOOKUP(Tableau12[[#This Row],[Colonne1]],[1]!Tableau124[#All],13,FALSE)</f>
        <v xml:space="preserve">- Accueil des familles ; 
- Orientation sur rendez-vous ;
- CJC accessible à la famille et l'entourage ; 
- locaux identiques à ceux du CSAPA. </v>
      </c>
    </row>
    <row r="12" spans="1:15" ht="45" x14ac:dyDescent="0.25">
      <c r="B12" s="10">
        <v>130</v>
      </c>
      <c r="C12" s="27" t="str">
        <f>VLOOKUP(Tableau12[[#This Row],[Colonne1]],[1]!Tableau124[#All],2,FALSE)</f>
        <v>Jura (39)</v>
      </c>
      <c r="D12" s="27" t="str">
        <f>VLOOKUP(Tableau12[[#This Row],[Colonne1]],[1]!Tableau124[#All],3,FALSE)</f>
        <v>Lons Le Saunier</v>
      </c>
      <c r="E12" s="27" t="str">
        <f>VLOOKUP(Tableau12[[#This Row],[Colonne1]],[1]!Tableau124[#All],4,FALSE)</f>
        <v>39000</v>
      </c>
      <c r="F12" s="27" t="str">
        <f>VLOOKUP(Tableau12[[#This Row],[Colonne1]],[1]!Tableau124[#All],5,FALSE)</f>
        <v>Pavillon B, 3ème étage.
55 Rue du Dr Jean Michel</v>
      </c>
      <c r="G12" s="27" t="str">
        <f>VLOOKUP(Tableau12[[#This Row],[Colonne1]],[1]!Tableau124[#All],6,FALSE)</f>
        <v>Consultations Hospitalières externes d'addictologie</v>
      </c>
      <c r="H12" s="27" t="str">
        <f>VLOOKUP(Tableau12[[#This Row],[Colonne1]],[1]!Tableau124[#All],7,FALSE)</f>
        <v>Centre Hospitalier de Lons le Saunier</v>
      </c>
      <c r="I12" s="27" t="str">
        <f>VLOOKUP(Tableau12[[#This Row],[Colonne1]],[1]!Tableau124[#All],8,FALSE)</f>
        <v>Public</v>
      </c>
      <c r="J12" s="28" t="str">
        <f>VLOOKUP(Tableau12[[#This Row],[Colonne1]],[1]!Tableau124[#All],9,FALSE)</f>
        <v>direction.generale@hopitaux-jura.fr</v>
      </c>
      <c r="K12" s="29" t="str">
        <f>VLOOKUP(Tableau12[[#This Row],[Colonne1]],[1]!Tableau124[#All],10,FALSE)</f>
        <v>03 84 35 60 00</v>
      </c>
      <c r="L12" s="30" t="str">
        <f>VLOOKUP(Tableau12[[#This Row],[Colonne1]],[1]!Tableau124[#All],11,FALSE)</f>
        <v>https://hopitaux-jura.fr/</v>
      </c>
      <c r="M12" s="31" t="str">
        <f>VLOOKUP(Tableau12[[#This Row],[Colonne1]],[1]!Tableau124[#All],12,FALSE)</f>
        <v>Tous les jours (ouvrables) plutôt l'après-midi (mais aussi le matin si urgence).</v>
      </c>
      <c r="N12" s="32" t="str">
        <f>VLOOKUP(Tableau12[[#This Row],[Colonne1]],[1]!Tableau124[#All],13,FALSE)</f>
        <v>Intervention auprès de public majeurs et mineurs</v>
      </c>
    </row>
    <row r="13" spans="1:15" ht="150" x14ac:dyDescent="0.25">
      <c r="B13" s="10">
        <v>123</v>
      </c>
      <c r="C13" s="11" t="str">
        <f>VLOOKUP(Tableau12[[#This Row],[Colonne1]],[1]!Tableau124[#All],2,FALSE)</f>
        <v>Jura (39)</v>
      </c>
      <c r="D13" s="11" t="str">
        <f>VLOOKUP(Tableau12[[#This Row],[Colonne1]],[1]!Tableau124[#All],3,FALSE)</f>
        <v>Dole</v>
      </c>
      <c r="E13" s="11" t="str">
        <f>VLOOKUP(Tableau12[[#This Row],[Colonne1]],[1]!Tableau124[#All],4,FALSE)</f>
        <v>39100</v>
      </c>
      <c r="F13" s="11" t="str">
        <f>VLOOKUP(Tableau12[[#This Row],[Colonne1]],[1]!Tableau124[#All],5,FALSE)</f>
        <v>Maison des Associations, 9 rue Aristide Briand</v>
      </c>
      <c r="G13" s="11" t="str">
        <f>VLOOKUP(Tableau12[[#This Row],[Colonne1]],[1]!Tableau124[#All],6,FALSE)</f>
        <v>CSAPA</v>
      </c>
      <c r="H13" s="11" t="str">
        <f>VLOOKUP(Tableau12[[#This Row],[Colonne1]],[1]!Tableau124[#All],7,FALSE)</f>
        <v>CSAPA Briand Dole - Centre Hospitalier Spécialisé du Jura Saint-Ylie</v>
      </c>
      <c r="I13" s="11" t="str">
        <f>VLOOKUP(Tableau12[[#This Row],[Colonne1]],[1]!Tableau124[#All],8,FALSE)</f>
        <v>Public</v>
      </c>
      <c r="J13" s="12" t="str">
        <f>VLOOKUP(Tableau12[[#This Row],[Colonne1]],[1]!Tableau124[#All],9,FALSE)</f>
        <v>addicto.dole@chsjura.fr</v>
      </c>
      <c r="K13" s="13" t="str">
        <f>VLOOKUP(Tableau12[[#This Row],[Colonne1]],[1]!Tableau124[#All],10,FALSE)</f>
        <v>03.84.82.83.85</v>
      </c>
      <c r="L13" s="18" t="str">
        <f>VLOOKUP(Tableau12[[#This Row],[Colonne1]],[1]!Tableau124[#All],11,FALSE)</f>
        <v xml:space="preserve"> </v>
      </c>
      <c r="M13" s="15" t="str">
        <f>VLOOKUP(Tableau12[[#This Row],[Colonne1]],[1]!Tableau124[#All],12,FALSE)</f>
        <v>Du lundi au vendredi de 8h30 à 17h00</v>
      </c>
      <c r="N13" s="16" t="str">
        <f>VLOOKUP(Tableau12[[#This Row],[Colonne1]],[1]!Tableau124[#All],13,FALSE)</f>
        <v>- dispositifs de soin résidentiel sous forme d'appartement thérapeutique sur Dôle (Avenue Duhamel) ;
- intervention en milieu festif ; 
- mise à disposition de matériel de consommation à moindre risque ;
- présence d'une CJC</v>
      </c>
    </row>
    <row r="14" spans="1:15" ht="105" x14ac:dyDescent="0.25">
      <c r="B14" s="10">
        <v>121</v>
      </c>
      <c r="C14" s="21" t="str">
        <f>VLOOKUP(Tableau12[[#This Row],[Colonne1]],[1]!Tableau124[#All],2,FALSE)</f>
        <v>Jura (39)</v>
      </c>
      <c r="D14" s="21" t="str">
        <f>VLOOKUP(Tableau12[[#This Row],[Colonne1]],[1]!Tableau124[#All],3,FALSE)</f>
        <v>Dole</v>
      </c>
      <c r="E14" s="21" t="str">
        <f>VLOOKUP(Tableau12[[#This Row],[Colonne1]],[1]!Tableau124[#All],4,FALSE)</f>
        <v>39100</v>
      </c>
      <c r="F14" s="21" t="str">
        <f>VLOOKUP(Tableau12[[#This Row],[Colonne1]],[1]!Tableau124[#All],5,FALSE)</f>
        <v>Maison des Associations, 9 rue Aristide Briand</v>
      </c>
      <c r="G14" s="21" t="str">
        <f>VLOOKUP(Tableau12[[#This Row],[Colonne1]],[1]!Tableau124[#All],6,FALSE)</f>
        <v>CJC</v>
      </c>
      <c r="H14" s="21" t="str">
        <f>VLOOKUP(Tableau12[[#This Row],[Colonne1]],[1]!Tableau124[#All],7,FALSE)</f>
        <v>CSAPA Briand Dole - Centre Hospitalier Spécialisé du Jura Saint-Ylie</v>
      </c>
      <c r="I14" s="21" t="str">
        <f>VLOOKUP(Tableau12[[#This Row],[Colonne1]],[1]!Tableau124[#All],8,FALSE)</f>
        <v>Public</v>
      </c>
      <c r="J14" s="22" t="str">
        <f>VLOOKUP(Tableau12[[#This Row],[Colonne1]],[1]!Tableau124[#All],9,FALSE)</f>
        <v>addicto.dole@chsjura.fr</v>
      </c>
      <c r="K14" s="23" t="str">
        <f>VLOOKUP(Tableau12[[#This Row],[Colonne1]],[1]!Tableau124[#All],10,FALSE)</f>
        <v>03.84.82.83.85</v>
      </c>
      <c r="L14" s="18" t="str">
        <f>VLOOKUP(Tableau12[[#This Row],[Colonne1]],[1]!Tableau124[#All],11,FALSE)</f>
        <v xml:space="preserve"> </v>
      </c>
      <c r="M14" s="25" t="str">
        <f>VLOOKUP(Tableau12[[#This Row],[Colonne1]],[1]!Tableau124[#All],12,FALSE)</f>
        <v>Mercredi : 8h30 à 17h
Permanence à la Maison des Adolescents Jur'Ado : tous les mercredis de 14h à 15h30</v>
      </c>
      <c r="N14" s="33" t="str">
        <f>VLOOKUP(Tableau12[[#This Row],[Colonne1]],[1]!Tableau124[#All],13,FALSE)</f>
        <v xml:space="preserve">- Accueil des familles ; 
- Orientation avec et sans rendez-vous ;
- CJC accessible à la famille et l'entourage ; 
- locaux identiques à ceux du CSAPA. </v>
      </c>
    </row>
    <row r="15" spans="1:15" ht="210" x14ac:dyDescent="0.25">
      <c r="B15" s="10">
        <v>132</v>
      </c>
      <c r="C15" s="11" t="str">
        <f>VLOOKUP(Tableau12[[#This Row],[Colonne1]],[1]!Tableau124[#All],2,FALSE)</f>
        <v>Jura (39)</v>
      </c>
      <c r="D15" s="11" t="str">
        <f>VLOOKUP(Tableau12[[#This Row],[Colonne1]],[1]!Tableau124[#All],3,FALSE)</f>
        <v>Lons Le Saunier</v>
      </c>
      <c r="E15" s="11" t="str">
        <f>VLOOKUP(Tableau12[[#This Row],[Colonne1]],[1]!Tableau124[#All],4,FALSE)</f>
        <v>39000</v>
      </c>
      <c r="F15" s="11" t="str">
        <f>VLOOKUP(Tableau12[[#This Row],[Colonne1]],[1]!Tableau124[#All],5,FALSE)</f>
        <v>15 Av. d'Offenbourg</v>
      </c>
      <c r="G15" s="11" t="str">
        <f>VLOOKUP(Tableau12[[#This Row],[Colonne1]],[1]!Tableau124[#All],6,FALSE)</f>
        <v>CSAPA</v>
      </c>
      <c r="H15" s="11" t="str">
        <f>VLOOKUP(Tableau12[[#This Row],[Colonne1]],[1]!Tableau124[#All],7,FALSE)</f>
        <v>CSAPA Oppelia Passerelle 39</v>
      </c>
      <c r="I15" s="11" t="str">
        <f>VLOOKUP(Tableau12[[#This Row],[Colonne1]],[1]!Tableau124[#All],8,FALSE)</f>
        <v>Associatif</v>
      </c>
      <c r="J15" s="34" t="str">
        <f>VLOOKUP(Tableau12[[#This Row],[Colonne1]],[1]!Tableau124[#All],9,FALSE)</f>
        <v>contactp39@oppelia.fr</v>
      </c>
      <c r="K15" s="35" t="str">
        <f>VLOOKUP(Tableau12[[#This Row],[Colonne1]],[1]!Tableau124[#All],10,FALSE)</f>
        <v>03 84 24 66 83</v>
      </c>
      <c r="L15" s="36" t="str">
        <f>VLOOKUP(Tableau12[[#This Row],[Colonne1]],[1]!Tableau124[#All],11,FALSE)</f>
        <v>https://www.oppelia.fr/etablissement/passerelle-39-lons-le-saunier/</v>
      </c>
      <c r="M15" s="37" t="str">
        <f>VLOOKUP(Tableau12[[#This Row],[Colonne1]],[1]!Tableau124[#All],12,FALSE)</f>
        <v>Lundi , Mercredi: 9h00 - 18h00
Mardi: 9h00 - 20h00
jeudi : 13h30 -18h00
Vendredi: 9h00 - 17h30
Secrétariat: tous les jours de 9h00 à 12h30 et de 13h30 à 17h00 (sauf le jeudi matin)</v>
      </c>
      <c r="N15" s="38" t="str">
        <f>VLOOKUP(Tableau12[[#This Row],[Colonne1]],[1]!Tableau124[#All],13,FALSE)</f>
        <v>- suivi médico-psycho-social : accueil, entretiens, consultations ; 
- mise à disposition de matériel de consommation à moindre risque ;
- proposition de test rapide d'orientation diagnostic (TROD) ; 
- dispositifs anti-overdose à disposition ; 
- présence d'une CJC; 
- présence d'une équipe mobile.</v>
      </c>
    </row>
    <row r="16" spans="1:15" ht="255" x14ac:dyDescent="0.25">
      <c r="B16" s="10">
        <v>253</v>
      </c>
      <c r="C16" s="39" t="str">
        <f>VLOOKUP(Tableau12[[#This Row],[Colonne1]],[1]!Tableau124[#All],2,FALSE)</f>
        <v>Jura (39)</v>
      </c>
      <c r="D16" s="39" t="str">
        <f>VLOOKUP(Tableau12[[#This Row],[Colonne1]],[1]!Tableau124[#All],3,FALSE)</f>
        <v>Lons Le Saunier</v>
      </c>
      <c r="E16" s="39">
        <f>VLOOKUP(Tableau12[[#This Row],[Colonne1]],[1]!Tableau124[#All],4,FALSE)</f>
        <v>39000</v>
      </c>
      <c r="F16" s="39" t="str">
        <f>VLOOKUP(Tableau12[[#This Row],[Colonne1]],[1]!Tableau124[#All],5,FALSE)</f>
        <v>15 avenue Offenbourg</v>
      </c>
      <c r="G16" s="39" t="str">
        <f>VLOOKUP(Tableau12[[#This Row],[Colonne1]],[1]!Tableau124[#All],6,FALSE)</f>
        <v>Equipe mobile CSAPA</v>
      </c>
      <c r="H16" s="39" t="str">
        <f>VLOOKUP(Tableau12[[#This Row],[Colonne1]],[1]!Tableau124[#All],7,FALSE)</f>
        <v xml:space="preserve">CSAPA Oppélia Passerelle 39 </v>
      </c>
      <c r="I16" s="39" t="str">
        <f>VLOOKUP(Tableau12[[#This Row],[Colonne1]],[1]!Tableau124[#All],8,FALSE)</f>
        <v xml:space="preserve">Associatif </v>
      </c>
      <c r="J16" s="40" t="str">
        <f>VLOOKUP(Tableau12[[#This Row],[Colonne1]],[1]!Tableau124[#All],9,FALSE)</f>
        <v>contactp39@oppelia.fr</v>
      </c>
      <c r="K16" s="35" t="str">
        <f>VLOOKUP(Tableau12[[#This Row],[Colonne1]],[1]!Tableau124[#All],10,FALSE)</f>
        <v>07 56 30 12 96</v>
      </c>
      <c r="L16" s="41" t="str">
        <f>VLOOKUP(Tableau12[[#This Row],[Colonne1]],[1]!Tableau124[#All],11,FALSE)</f>
        <v xml:space="preserve">https://www.oppelia.fr/structure/passerelle-39/ </v>
      </c>
      <c r="M16" s="42" t="str">
        <f>VLOOKUP(Tableau12[[#This Row],[Colonne1]],[1]!Tableau124[#All],12,FALSE)</f>
        <v xml:space="preserve">les lundis de 9h à 18h00, mardis de 9h00 à13h00 et vendredis de 9 h00 à17h 00
</v>
      </c>
      <c r="N16" s="43" t="str">
        <f>VLOOKUP(Tableau12[[#This Row],[Colonne1]],[1]!Tableau124[#All],13,FALSE)</f>
        <v>Le périmètre d’intervention est le département du Jura. L’équipe mobile peut se mobiliser à la demande des usagers ou de professionnels en lien avec des usagers principalement lorsque ceux-ci sont éloignés des dispositifs existants géographiquement ou qu’ils rencontrent des difficultés pour s’y rendre.
En dehors de ces horaires les personnes peuvent contacter le secrétariat d’Oppelia Passerelle39 au 03 84 24 66 83 qui est ouvert du lundi au vendredi de 9h00 à 17h00.</v>
      </c>
    </row>
    <row r="17" spans="1:14" s="47" customFormat="1" ht="60" x14ac:dyDescent="0.25">
      <c r="A17" s="44"/>
      <c r="B17" s="10">
        <v>136</v>
      </c>
      <c r="C17" s="45" t="str">
        <f>VLOOKUP(Tableau12[[#This Row],[Colonne1]],[1]!Tableau124[#All],2,FALSE)</f>
        <v>Jura (39)</v>
      </c>
      <c r="D17" s="45" t="str">
        <f>VLOOKUP(Tableau12[[#This Row],[Colonne1]],[1]!Tableau124[#All],3,FALSE)</f>
        <v xml:space="preserve">Morez - Haut de Bienne </v>
      </c>
      <c r="E17" s="45">
        <f>VLOOKUP(Tableau12[[#This Row],[Colonne1]],[1]!Tableau124[#All],4,FALSE)</f>
        <v>39400</v>
      </c>
      <c r="F17" s="45" t="str">
        <f>VLOOKUP(Tableau12[[#This Row],[Colonne1]],[1]!Tableau124[#All],5,FALSE)</f>
        <v>23 avenue de la Libération</v>
      </c>
      <c r="G17" s="11" t="str">
        <f>VLOOKUP(Tableau12[[#This Row],[Colonne1]],[1]!Tableau124[#All],6,FALSE)</f>
        <v>CSAPA (consultations avancées)</v>
      </c>
      <c r="H17" s="11" t="str">
        <f>VLOOKUP(Tableau12[[#This Row],[Colonne1]],[1]!Tableau124[#All],7,FALSE)</f>
        <v>CSAPA Oppelia Passerelle 39 - consultations avancées</v>
      </c>
      <c r="I17" s="11" t="str">
        <f>VLOOKUP(Tableau12[[#This Row],[Colonne1]],[1]!Tableau124[#All],8,FALSE)</f>
        <v>Associatif</v>
      </c>
      <c r="J17" s="34" t="str">
        <f>VLOOKUP(Tableau12[[#This Row],[Colonne1]],[1]!Tableau124[#All],9,FALSE)</f>
        <v>contactp39@oppelia.fr</v>
      </c>
      <c r="K17" s="35" t="str">
        <f>VLOOKUP(Tableau12[[#This Row],[Colonne1]],[1]!Tableau124[#All],10,FALSE)</f>
        <v>04 84 24 66 83</v>
      </c>
      <c r="L17" s="36" t="str">
        <f>VLOOKUP(Tableau12[[#This Row],[Colonne1]],[1]!Tableau124[#All],11,FALSE)</f>
        <v>www.oppelia.fr</v>
      </c>
      <c r="M17" s="37" t="str">
        <f>VLOOKUP(Tableau12[[#This Row],[Colonne1]],[1]!Tableau124[#All],12,FALSE)</f>
        <v>Le premier et troisième jeudi de chaque mois, de 14h00 à 18h00 (appeler en amont)</v>
      </c>
      <c r="N17" s="46" t="str">
        <f>VLOOKUP(Tableau12[[#This Row],[Colonne1]],[1]!Tableau124[#All],13,FALSE)</f>
        <v>Réalisation de consultations avancées</v>
      </c>
    </row>
    <row r="18" spans="1:14" ht="90" x14ac:dyDescent="0.25">
      <c r="B18" s="10">
        <v>138</v>
      </c>
      <c r="C18" s="11" t="str">
        <f>VLOOKUP(Tableau12[[#This Row],[Colonne1]],[1]!Tableau124[#All],2,FALSE)</f>
        <v>Jura (39)</v>
      </c>
      <c r="D18" s="11" t="str">
        <f>VLOOKUP(Tableau12[[#This Row],[Colonne1]],[1]!Tableau124[#All],3,FALSE)</f>
        <v>Saint-Claude</v>
      </c>
      <c r="E18" s="11">
        <f>VLOOKUP(Tableau12[[#This Row],[Colonne1]],[1]!Tableau124[#All],4,FALSE)</f>
        <v>39200</v>
      </c>
      <c r="F18" s="11" t="str">
        <f>VLOOKUP(Tableau12[[#This Row],[Colonne1]],[1]!Tableau124[#All],5,FALSE)</f>
        <v xml:space="preserve"> Centre de Périnatalité de Proximité de Saint-Claude, 2 Rue de l'Hôpital</v>
      </c>
      <c r="G18" s="11" t="str">
        <f>VLOOKUP(Tableau12[[#This Row],[Colonne1]],[1]!Tableau124[#All],6,FALSE)</f>
        <v>CSAPA (consultations avancées)</v>
      </c>
      <c r="H18" s="11" t="str">
        <f>VLOOKUP(Tableau12[[#This Row],[Colonne1]],[1]!Tableau124[#All],7,FALSE)</f>
        <v>CSAPA - Oppélia39 - consultations avancées - Centre de Périnatalité de Proximité de Saint-Claude</v>
      </c>
      <c r="I18" s="11" t="str">
        <f>VLOOKUP(Tableau12[[#This Row],[Colonne1]],[1]!Tableau124[#All],8,FALSE)</f>
        <v>Associatif</v>
      </c>
      <c r="J18" s="12" t="str">
        <f>VLOOKUP(Tableau12[[#This Row],[Colonne1]],[1]!Tableau124[#All],9,FALSE)</f>
        <v>contactp39@oppelia.fr</v>
      </c>
      <c r="K18" s="13" t="str">
        <f>VLOOKUP(Tableau12[[#This Row],[Colonne1]],[1]!Tableau124[#All],10,FALSE)</f>
        <v>03 84 24 66 83</v>
      </c>
      <c r="L18" s="14" t="str">
        <f>VLOOKUP(Tableau12[[#This Row],[Colonne1]],[1]!Tableau124[#All],11,FALSE)</f>
        <v>https://www.oppelia.fr/etablissement/passerelle-39-saint-claude/</v>
      </c>
      <c r="M18" s="45" t="str">
        <f>VLOOKUP(Tableau12[[#This Row],[Colonne1]],[1]!Tableau124[#All],12,FALSE)</f>
        <v>Lundi : 10h à 12h30 - 13h30 à 16h</v>
      </c>
      <c r="N18" s="17" t="str">
        <f>VLOOKUP(Tableau12[[#This Row],[Colonne1]],[1]!Tableau124[#All],13,FALSE)</f>
        <v>Réalisation de consultations avancées</v>
      </c>
    </row>
    <row r="19" spans="1:14" ht="180" x14ac:dyDescent="0.25">
      <c r="B19" s="10">
        <v>137</v>
      </c>
      <c r="C19" s="11" t="str">
        <f>VLOOKUP(Tableau12[[#This Row],[Colonne1]],[1]!Tableau124[#All],2,FALSE)</f>
        <v>Jura (39)</v>
      </c>
      <c r="D19" s="11" t="str">
        <f>VLOOKUP(Tableau12[[#This Row],[Colonne1]],[1]!Tableau124[#All],3,FALSE)</f>
        <v>Saint-Claude</v>
      </c>
      <c r="E19" s="11">
        <f>VLOOKUP(Tableau12[[#This Row],[Colonne1]],[1]!Tableau124[#All],4,FALSE)</f>
        <v>39200</v>
      </c>
      <c r="F19" s="11" t="str">
        <f>VLOOKUP(Tableau12[[#This Row],[Colonne1]],[1]!Tableau124[#All],5,FALSE)</f>
        <v>45 rue due Collège</v>
      </c>
      <c r="G19" s="11" t="str">
        <f>VLOOKUP(Tableau12[[#This Row],[Colonne1]],[1]!Tableau124[#All],6,FALSE)</f>
        <v>Antenne CSAPA</v>
      </c>
      <c r="H19" s="11" t="str">
        <f>VLOOKUP(Tableau12[[#This Row],[Colonne1]],[1]!Tableau124[#All],7,FALSE)</f>
        <v>CSAPA Oppelia Passerelle 39</v>
      </c>
      <c r="I19" s="11" t="str">
        <f>VLOOKUP(Tableau12[[#This Row],[Colonne1]],[1]!Tableau124[#All],8,FALSE)</f>
        <v>Associatif</v>
      </c>
      <c r="J19" s="12" t="str">
        <f>VLOOKUP(Tableau12[[#This Row],[Colonne1]],[1]!Tableau124[#All],9,FALSE)</f>
        <v>contactp39@oppelia.fr</v>
      </c>
      <c r="K19" s="48" t="str">
        <f>VLOOKUP(Tableau12[[#This Row],[Colonne1]],[1]!Tableau124[#All],10,FALSE)</f>
        <v>03 84 24 66 83</v>
      </c>
      <c r="L19" s="49" t="str">
        <f>VLOOKUP(Tableau12[[#This Row],[Colonne1]],[1]!Tableau124[#All],11,FALSE)</f>
        <v>https://www.oppelia.fr/etablissement/passerelle-39-lons-le-saunier/</v>
      </c>
      <c r="M19" s="45" t="str">
        <f>VLOOKUP(Tableau12[[#This Row],[Colonne1]],[1]!Tableau124[#All],12,FALSE)</f>
        <v>Lundi: 10h à 12h - 14h à 13h30-17h, Mardi: 9h à 12h - 13h à 18h, Mercredi 9h - 12h - 13h-17h30, jeudi 9h à 12h - 13h à 19h, vendredi: 10h à 12h - 13h à 17h30</v>
      </c>
      <c r="N19" s="50" t="str">
        <f>VLOOKUP(Tableau12[[#This Row],[Colonne1]],[1]!Tableau124[#All],13,FALSE)</f>
        <v>- suivi médico-psycho-social : accueil, entretiens, consultations ; 
- mise à disposition de matériel de consommation à moindre risque ;
- proposition de test rapide d'orientation diagnostic (TROD) ; 
- dispositifs anti-overdose à disposition ; 
- présence d'une CJC.</v>
      </c>
    </row>
    <row r="20" spans="1:14" ht="60" x14ac:dyDescent="0.25">
      <c r="B20" s="10">
        <v>141</v>
      </c>
      <c r="C20" s="21" t="str">
        <f>VLOOKUP(Tableau12[[#This Row],[Colonne1]],[1]!Tableau124[#All],2,FALSE)</f>
        <v>Jura (39)</v>
      </c>
      <c r="D20" s="21" t="str">
        <f>VLOOKUP(Tableau12[[#This Row],[Colonne1]],[1]!Tableau124[#All],3,FALSE)</f>
        <v>St Claude</v>
      </c>
      <c r="E20" s="21">
        <f>VLOOKUP(Tableau12[[#This Row],[Colonne1]],[1]!Tableau124[#All],4,FALSE)</f>
        <v>39200</v>
      </c>
      <c r="F20" s="21" t="str">
        <f>VLOOKUP(Tableau12[[#This Row],[Colonne1]],[1]!Tableau124[#All],5,FALSE)</f>
        <v>45 rue des prés (Saint-Claude)</v>
      </c>
      <c r="G20" s="21" t="str">
        <f>VLOOKUP(Tableau12[[#This Row],[Colonne1]],[1]!Tableau124[#All],6,FALSE)</f>
        <v>CJC</v>
      </c>
      <c r="H20" s="21" t="str">
        <f>VLOOKUP(Tableau12[[#This Row],[Colonne1]],[1]!Tableau124[#All],7,FALSE)</f>
        <v>CSAPA Oppelia Passerelle 39</v>
      </c>
      <c r="I20" s="21" t="str">
        <f>VLOOKUP(Tableau12[[#This Row],[Colonne1]],[1]!Tableau124[#All],8,FALSE)</f>
        <v>Associatif</v>
      </c>
      <c r="J20" s="22" t="str">
        <f>VLOOKUP(Tableau12[[#This Row],[Colonne1]],[1]!Tableau124[#All],9,FALSE)</f>
        <v>contactp39@oppelia.fr</v>
      </c>
      <c r="K20" s="23" t="str">
        <f>VLOOKUP(Tableau12[[#This Row],[Colonne1]],[1]!Tableau124[#All],10,FALSE)</f>
        <v>03 84 24 66 83</v>
      </c>
      <c r="L20" s="24" t="str">
        <f>VLOOKUP(Tableau12[[#This Row],[Colonne1]],[1]!Tableau124[#All],11,FALSE)</f>
        <v>https://www.oppelia.fr/etablissement/passerelle-39-saint-claude/</v>
      </c>
      <c r="M20" s="25" t="str">
        <f>VLOOKUP(Tableau12[[#This Row],[Colonne1]],[1]!Tableau124[#All],12,FALSE)</f>
        <v>Mercredi : 9h à 12h30 - 13h30 à 18h</v>
      </c>
      <c r="N20" s="33" t="str">
        <f>VLOOKUP(Tableau12[[#This Row],[Colonne1]],[1]!Tableau124[#All],13,FALSE)</f>
        <v>- Accueil des jeunes ; 
- Accueil de la famille et l'entourage ; 
- Orientation sur rendez-vous ;</v>
      </c>
    </row>
    <row r="21" spans="1:14" ht="315" x14ac:dyDescent="0.25">
      <c r="B21" s="10">
        <v>128</v>
      </c>
      <c r="C21" s="51" t="str">
        <f>VLOOKUP(Tableau12[[#This Row],[Colonne1]],[1]!Tableau124[#All],2,FALSE)</f>
        <v>Jura (39)</v>
      </c>
      <c r="D21" s="51" t="str">
        <f>VLOOKUP(Tableau12[[#This Row],[Colonne1]],[1]!Tableau124[#All],3,FALSE)</f>
        <v>Lons Le Saunier</v>
      </c>
      <c r="E21" s="51" t="str">
        <f>VLOOKUP(Tableau12[[#This Row],[Colonne1]],[1]!Tableau124[#All],4,FALSE)</f>
        <v>39000</v>
      </c>
      <c r="F21" s="51" t="str">
        <f>VLOOKUP(Tableau12[[#This Row],[Colonne1]],[1]!Tableau124[#All],5,FALSE)</f>
        <v>8 rue Jules Bury</v>
      </c>
      <c r="G21" s="51" t="str">
        <f>VLOOKUP(Tableau12[[#This Row],[Colonne1]],[1]!Tableau124[#All],6,FALSE)</f>
        <v>CAARUD de réduction des risques et des dommages à distance</v>
      </c>
      <c r="H21" s="51" t="str">
        <f>VLOOKUP(Tableau12[[#This Row],[Colonne1]],[1]!Tableau124[#All],7,FALSE)</f>
        <v>CAARUD Oppelia Passerelle 39</v>
      </c>
      <c r="I21" s="51" t="str">
        <f>VLOOKUP(Tableau12[[#This Row],[Colonne1]],[1]!Tableau124[#All],8,FALSE)</f>
        <v>Associatif</v>
      </c>
      <c r="J21" s="52" t="str">
        <f>VLOOKUP(Tableau12[[#This Row],[Colonne1]],[1]!Tableau124[#All],9,FALSE)</f>
        <v>contactp39@oppelia.fr</v>
      </c>
      <c r="K21" s="53" t="str">
        <f>VLOOKUP(Tableau12[[#This Row],[Colonne1]],[1]!Tableau124[#All],10,FALSE)</f>
        <v>03 84 24 66 83</v>
      </c>
      <c r="L21" s="54" t="str">
        <f>VLOOKUP(Tableau12[[#This Row],[Colonne1]],[1]!Tableau124[#All],11,FALSE)</f>
        <v>https://www.oppelia.fr/etablissement/passerelle-39-lons-le-saunier/</v>
      </c>
      <c r="M21" s="55" t="str">
        <f>VLOOKUP(Tableau12[[#This Row],[Colonne1]],[1]!Tableau124[#All],12,FALSE)</f>
        <v>Accueil fixe: mardi de 13h30 à 17h00, mercredi de 8h00 à 12h30, jeudi de 16h30 à 20h00</v>
      </c>
      <c r="N21" s="56" t="str">
        <f>VLOOKUP(Tableau12[[#This Row],[Colonne1]],[1]!Tableau124[#All],13,FALSE)</f>
        <v>- Permanences d'accueil ou accueil sur rendez-vous
- unité mobile pouvant servir de lieu d'accueil (déplacements sur tout le département du Jura) ; 
- programme d'échange de seringues ;
- intervention en maraude ; 
- mise à disposition de matériel de consommation à moindre risque ;
- proposition de test rapide d'orientation diagnostic (TROD) ; 
- dispositif TAPAJ
- intervention en milieu festif ;
- intervention en milieu pénitentier à la Maison d'arrêt de Lons-le-Saunier.</v>
      </c>
    </row>
    <row r="22" spans="1:14" ht="86.45" customHeight="1" x14ac:dyDescent="0.25"/>
    <row r="23" spans="1:14" ht="86.45" customHeight="1" x14ac:dyDescent="0.25"/>
    <row r="24" spans="1:14" ht="86.45" customHeight="1" x14ac:dyDescent="0.25"/>
    <row r="25" spans="1:14" ht="86.45" customHeight="1" x14ac:dyDescent="0.25"/>
    <row r="26" spans="1:14" ht="86.45" customHeight="1" x14ac:dyDescent="0.25"/>
    <row r="27" spans="1:14" ht="86.45" customHeight="1" x14ac:dyDescent="0.25"/>
    <row r="28" spans="1:14" ht="86.45" customHeight="1" x14ac:dyDescent="0.25"/>
    <row r="29" spans="1:14" ht="86.45" customHeight="1" x14ac:dyDescent="0.25"/>
    <row r="30" spans="1:14" ht="86.45" customHeight="1" x14ac:dyDescent="0.25"/>
    <row r="31" spans="1:14" ht="86.45" customHeight="1" x14ac:dyDescent="0.25"/>
  </sheetData>
  <mergeCells count="1">
    <mergeCell ref="C3:O3"/>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GNECCHI, Delphine (ARS-BFC/BFC/DIRCOM)</dc:creator>
  <cp:lastModifiedBy>GNECCHI, Delphine (ARS-BFC/BFC/DIRCOM)</cp:lastModifiedBy>
  <dcterms:created xsi:type="dcterms:W3CDTF">2023-09-25T14:56:12Z</dcterms:created>
  <dcterms:modified xsi:type="dcterms:W3CDTF">2023-09-25T14:56:34Z</dcterms:modified>
</cp:coreProperties>
</file>