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phine.gnecchi\Desktop\addicto\new 2023\"/>
    </mc:Choice>
  </mc:AlternateContent>
  <bookViews>
    <workbookView xWindow="0" yWindow="0" windowWidth="28800" windowHeight="14100"/>
  </bookViews>
  <sheets>
    <sheet name="Feuil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" l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J14" i="1"/>
  <c r="I14" i="1"/>
  <c r="H14" i="1"/>
  <c r="G14" i="1"/>
  <c r="F14" i="1"/>
  <c r="E14" i="1"/>
  <c r="D14" i="1"/>
  <c r="C14" i="1"/>
  <c r="N13" i="1"/>
  <c r="M13" i="1"/>
  <c r="L13" i="1"/>
  <c r="J13" i="1"/>
  <c r="I13" i="1"/>
  <c r="H13" i="1"/>
  <c r="G13" i="1"/>
  <c r="F13" i="1"/>
  <c r="E13" i="1"/>
  <c r="D13" i="1"/>
  <c r="C13" i="1"/>
  <c r="N12" i="1"/>
  <c r="M12" i="1"/>
  <c r="L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<sst xmlns="http://schemas.openxmlformats.org/spreadsheetml/2006/main" count="17" uniqueCount="15">
  <si>
    <t>Structures intervenant dans la Nièvre (58)</t>
  </si>
  <si>
    <t>Colonne1</t>
  </si>
  <si>
    <t>Département</t>
  </si>
  <si>
    <t>Commune d'implantation de la structure</t>
  </si>
  <si>
    <t>Code postal</t>
  </si>
  <si>
    <t>Adresse</t>
  </si>
  <si>
    <t>Type de structure</t>
  </si>
  <si>
    <t>Nom de la structure</t>
  </si>
  <si>
    <t>Statut de la structure</t>
  </si>
  <si>
    <t>Mail</t>
  </si>
  <si>
    <t>Numéro de téléphone</t>
  </si>
  <si>
    <t>Site internet</t>
  </si>
  <si>
    <t>Jours et horaires</t>
  </si>
  <si>
    <t>Informations complémentaires</t>
  </si>
  <si>
    <t xml:space="preserve"> 03 86 61 56 89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</si>
</sst>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#&quot; &quot;##&quot; &quot;##&quot; &quot;##&quot; &quot;##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rgb="FFFFFFFF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u/>
      <sz val="11"/>
      <color rgb="FF0563C1"/>
      <name val="Calibri"/>
      <family val="2"/>
      <scheme val="minor"/>
    </font>
    <font>
      <u/>
      <sz val="11"/>
      <color rgb="FF4472C4"/>
      <name val="Calibri"/>
      <family val="2"/>
    </font>
    <font>
      <sz val="11"/>
      <name val="Sansation"/>
    </font>
  </fonts>
  <fills count="17">
    <fill>
      <patternFill patternType="none"/>
    </fill>
    <fill>
      <patternFill patternType="gray125"/>
    </fill>
    <fill>
      <patternFill patternType="solid">
        <fgColor rgb="FFDCC5ED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9BC2E6"/>
        <bgColor rgb="FF000000"/>
      </patternFill>
    </fill>
    <fill>
      <patternFill patternType="solid">
        <fgColor rgb="FF9BC2E6"/>
        <bgColor rgb="FFFFFFFF"/>
      </patternFill>
    </fill>
    <fill>
      <patternFill patternType="solid">
        <fgColor rgb="FFFFCCCC"/>
        <bgColor rgb="FF000000"/>
      </patternFill>
    </fill>
    <fill>
      <patternFill patternType="solid">
        <fgColor rgb="FFFFCCCC"/>
        <bgColor rgb="FFFFFFFF"/>
      </patternFill>
    </fill>
    <fill>
      <patternFill patternType="solid">
        <fgColor rgb="FFCCECFF"/>
        <bgColor rgb="FF000000"/>
      </patternFill>
    </fill>
    <fill>
      <patternFill patternType="solid">
        <fgColor rgb="FFCCECFF"/>
        <bgColor rgb="FFFFFFFF"/>
      </patternFill>
    </fill>
    <fill>
      <patternFill patternType="lightUp">
        <fgColor rgb="FFFFFFFF"/>
        <bgColor rgb="FFD9D9D9"/>
      </patternFill>
    </fill>
    <fill>
      <patternFill patternType="solid">
        <fgColor rgb="FFDBDBDB"/>
        <bgColor rgb="FF000000"/>
      </patternFill>
    </fill>
    <fill>
      <patternFill patternType="solid">
        <fgColor rgb="FFDBDBDB"/>
        <bgColor rgb="FFFFFFFF"/>
      </patternFill>
    </fill>
    <fill>
      <patternFill patternType="lightUp">
        <fgColor rgb="FFFFFFFF"/>
        <bgColor rgb="FFDBDBDB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1" fillId="2" borderId="0" xfId="0" applyFont="1" applyFill="1" applyBorder="1"/>
    <xf numFmtId="0" fontId="1" fillId="3" borderId="0" xfId="0" applyFont="1" applyFill="1" applyBorder="1"/>
    <xf numFmtId="0" fontId="2" fillId="4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6" fillId="8" borderId="4" xfId="1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5" xfId="0" quotePrefix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vertical="center" wrapText="1"/>
    </xf>
    <xf numFmtId="0" fontId="4" fillId="7" borderId="1" xfId="0" applyNumberFormat="1" applyFont="1" applyFill="1" applyBorder="1" applyAlignment="1">
      <alignment horizontal="center" vertical="center" wrapText="1"/>
    </xf>
    <xf numFmtId="0" fontId="6" fillId="7" borderId="4" xfId="0" applyNumberFormat="1" applyFont="1" applyFill="1" applyBorder="1" applyAlignment="1">
      <alignment horizontal="center" vertical="center" wrapText="1"/>
    </xf>
    <xf numFmtId="0" fontId="4" fillId="7" borderId="4" xfId="0" applyNumberFormat="1" applyFont="1" applyFill="1" applyBorder="1" applyAlignment="1">
      <alignment horizontal="center" vertical="center" wrapText="1"/>
    </xf>
    <xf numFmtId="0" fontId="4" fillId="7" borderId="2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6" fillId="10" borderId="4" xfId="1" applyFont="1" applyFill="1" applyBorder="1" applyAlignment="1">
      <alignment horizontal="center" vertical="center" wrapText="1"/>
    </xf>
    <xf numFmtId="164" fontId="4" fillId="10" borderId="1" xfId="0" applyNumberFormat="1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164" fontId="4" fillId="10" borderId="0" xfId="0" applyNumberFormat="1" applyFont="1" applyFill="1" applyBorder="1" applyAlignment="1">
      <alignment horizontal="center" vertical="center" wrapText="1"/>
    </xf>
    <xf numFmtId="0" fontId="6" fillId="10" borderId="1" xfId="1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4" fillId="10" borderId="5" xfId="0" quotePrefix="1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6" fillId="12" borderId="4" xfId="1" applyFont="1" applyFill="1" applyBorder="1" applyAlignment="1">
      <alignment horizontal="center" vertical="center" wrapText="1"/>
    </xf>
    <xf numFmtId="164" fontId="4" fillId="12" borderId="4" xfId="0" applyNumberFormat="1" applyFont="1" applyFill="1" applyBorder="1" applyAlignment="1">
      <alignment horizontal="center" vertical="center" wrapText="1"/>
    </xf>
    <xf numFmtId="0" fontId="6" fillId="13" borderId="4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12" borderId="5" xfId="0" quotePrefix="1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/>
    </xf>
    <xf numFmtId="0" fontId="4" fillId="12" borderId="5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6" fillId="11" borderId="4" xfId="1" applyFont="1" applyFill="1" applyBorder="1" applyAlignment="1">
      <alignment horizontal="center" vertical="center" wrapText="1"/>
    </xf>
    <xf numFmtId="164" fontId="4" fillId="11" borderId="1" xfId="0" applyNumberFormat="1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6" fillId="15" borderId="4" xfId="1" applyFont="1" applyFill="1" applyBorder="1" applyAlignment="1">
      <alignment horizontal="center" vertical="center" wrapText="1"/>
    </xf>
    <xf numFmtId="164" fontId="4" fillId="15" borderId="4" xfId="0" applyNumberFormat="1" applyFont="1" applyFill="1" applyBorder="1" applyAlignment="1">
      <alignment horizontal="center" vertical="center" wrapText="1"/>
    </xf>
    <xf numFmtId="0" fontId="6" fillId="16" borderId="4" xfId="0" applyFont="1" applyFill="1" applyBorder="1" applyAlignment="1">
      <alignment horizontal="center" vertical="center" wrapText="1"/>
    </xf>
    <xf numFmtId="0" fontId="4" fillId="15" borderId="4" xfId="0" applyFont="1" applyFill="1" applyBorder="1" applyAlignment="1">
      <alignment horizontal="center" vertical="center" wrapText="1"/>
    </xf>
    <xf numFmtId="0" fontId="4" fillId="15" borderId="5" xfId="0" quotePrefix="1" applyFont="1" applyFill="1" applyBorder="1" applyAlignment="1">
      <alignment horizontal="center" vertical="center" wrapText="1"/>
    </xf>
    <xf numFmtId="164" fontId="4" fillId="14" borderId="4" xfId="0" applyNumberFormat="1" applyFont="1" applyFill="1" applyBorder="1" applyAlignment="1">
      <alignment horizontal="center" vertical="center" wrapText="1"/>
    </xf>
    <xf numFmtId="0" fontId="6" fillId="14" borderId="4" xfId="0" applyFont="1" applyFill="1" applyBorder="1" applyAlignment="1">
      <alignment horizontal="center" vertical="center" wrapText="1"/>
    </xf>
    <xf numFmtId="0" fontId="4" fillId="14" borderId="4" xfId="0" applyFont="1" applyFill="1" applyBorder="1" applyAlignment="1">
      <alignment horizontal="center" vertical="center" wrapText="1"/>
    </xf>
    <xf numFmtId="0" fontId="4" fillId="14" borderId="5" xfId="0" quotePrefix="1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22"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border outline="0">
        <left style="thin">
          <color rgb="FF000000"/>
        </left>
        <right/>
      </border>
    </dxf>
    <dxf>
      <font>
        <b val="0"/>
        <i val="0"/>
        <strike val="0"/>
        <outline val="0"/>
        <shadow val="0"/>
        <u/>
        <vertAlign val="baseline"/>
        <sz val="11"/>
        <color rgb="FF4472C4"/>
        <name val="Calibri"/>
        <scheme val="none"/>
      </font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auto="1"/>
      </font>
      <numFmt numFmtId="0" formatCode="General"/>
      <alignment horizontal="center" vertical="center" textRotation="0" indent="0" justifyLastLine="0" shrinkToFit="0" readingOrder="0"/>
      <border outline="0">
        <left style="thin">
          <color rgb="FF000000"/>
        </left>
        <right style="thin">
          <color rgb="FF000000"/>
        </right>
      </border>
    </dxf>
    <dxf>
      <font>
        <b val="0"/>
        <i val="0"/>
        <strike val="0"/>
        <outline val="0"/>
        <shadow val="0"/>
        <u/>
        <vertAlign val="baseline"/>
        <sz val="11"/>
        <color rgb="FF4472C4"/>
        <name val="Calibri"/>
        <scheme val="none"/>
      </font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border outline="0">
        <right style="thin">
          <color rgb="FF000000"/>
        </right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FFFFFF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/>
        <bottom/>
      </border>
    </dxf>
    <dxf>
      <border outline="0">
        <right style="thin">
          <color rgb="FF000000"/>
        </right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000000"/>
          <bgColor rgb="FFE2EFDA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ill>
        <patternFill patternType="solid">
          <fgColor rgb="FFD9E1F2"/>
          <bgColor rgb="FFD9E1F2"/>
        </patternFill>
      </fill>
    </dxf>
    <dxf>
      <fill>
        <patternFill patternType="solid">
          <fgColor rgb="FFD9E1F2"/>
          <bgColor rgb="FFD9E1F2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  <horizontal style="thin">
          <color rgb="FF8EA9DB"/>
        </horizontal>
      </border>
    </dxf>
  </dxfs>
  <tableStyles count="1" defaultTableStyle="TableStyleMedium2" defaultPivotStyle="PivotStyleLight16">
    <tableStyle name="TableStyleMedium2 2" pivot="0" count="9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firstColumnStrip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&#233;pertoire_ARS_BFC_KPMG_%20vUSAGERS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ésentation globale"/>
      <sheetName val="Accès direct usagers"/>
      <sheetName val="Cotes d'Or (21)"/>
      <sheetName val="Jura (39)"/>
      <sheetName val="Nievre (58)"/>
      <sheetName val="Doubs (25)"/>
      <sheetName val="Haute-Saône (70)"/>
      <sheetName val="Saône-et-Loire (71)"/>
      <sheetName val="Yonne (89)"/>
      <sheetName val="Territoire de Belfort (90)"/>
      <sheetName val="Nord-Franche-Comté"/>
      <sheetName val="Sevrage simple"/>
      <sheetName val="Soins complexes"/>
      <sheetName val="ELSA"/>
      <sheetName val="Hospi de jour"/>
      <sheetName val="Penitentier"/>
      <sheetName val="SSR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1" name="Tableau8" displayName="Tableau8" ref="B5:N18" totalsRowShown="0" headerRowDxfId="14" tableBorderDxfId="13">
  <autoFilter ref="B5:N18"/>
  <sortState ref="B6:N18">
    <sortCondition ref="H5:H18"/>
  </sortState>
  <tableColumns count="13">
    <tableColumn id="1" name="Colonne1" dataDxfId="12"/>
    <tableColumn id="2" name="Département" dataDxfId="11">
      <calculatedColumnFormula>VLOOKUP(Tableau8[[#This Row],[Colonne1]],[1]!Tableau124[#All],2,FALSE)</calculatedColumnFormula>
    </tableColumn>
    <tableColumn id="3" name="Commune d'implantation de la structure" dataDxfId="10">
      <calculatedColumnFormula>VLOOKUP(Tableau8[[#This Row],[Colonne1]],[1]!Tableau124[#All],3,FALSE)</calculatedColumnFormula>
    </tableColumn>
    <tableColumn id="4" name="Code postal" dataDxfId="9">
      <calculatedColumnFormula>VLOOKUP(Tableau8[[#This Row],[Colonne1]],[1]!Tableau124[#All],4,FALSE)</calculatedColumnFormula>
    </tableColumn>
    <tableColumn id="5" name="Adresse" dataDxfId="8">
      <calculatedColumnFormula>VLOOKUP(Tableau8[[#This Row],[Colonne1]],[1]!Tableau124[#All],5,FALSE)</calculatedColumnFormula>
    </tableColumn>
    <tableColumn id="6" name="Type de structure" dataDxfId="7">
      <calculatedColumnFormula>VLOOKUP(Tableau8[[#This Row],[Colonne1]],[1]!Tableau124[#All],6,FALSE)</calculatedColumnFormula>
    </tableColumn>
    <tableColumn id="7" name="Nom de la structure" dataDxfId="6">
      <calculatedColumnFormula>VLOOKUP(Tableau8[[#This Row],[Colonne1]],[1]!Tableau124[#All],7,FALSE)</calculatedColumnFormula>
    </tableColumn>
    <tableColumn id="8" name="Statut de la structure" dataDxfId="5">
      <calculatedColumnFormula>VLOOKUP(Tableau8[[#This Row],[Colonne1]],[1]!Tableau124[#All],8,FALSE)</calculatedColumnFormula>
    </tableColumn>
    <tableColumn id="9" name="Mail" dataDxfId="4">
      <calculatedColumnFormula>VLOOKUP(Tableau8[[#This Row],[Colonne1]],[1]!Tableau124[#All],9,FALSE)</calculatedColumnFormula>
    </tableColumn>
    <tableColumn id="10" name="Numéro de téléphone" dataDxfId="3">
      <calculatedColumnFormula>VLOOKUP(Tableau8[[#This Row],[Colonne1]],[1]!Tableau124[#All],10,FALSE)</calculatedColumnFormula>
    </tableColumn>
    <tableColumn id="11" name="Site internet" dataDxfId="2">
      <calculatedColumnFormula>VLOOKUP(Tableau8[[#This Row],[Colonne1]],[1]!Tableau124[#All],11,FALSE)</calculatedColumnFormula>
    </tableColumn>
    <tableColumn id="12" name="Jours et horaires" dataDxfId="1">
      <calculatedColumnFormula>VLOOKUP(Tableau8[[#This Row],[Colonne1]],[1]!Tableau124[#All],12,FALSE)</calculatedColumnFormula>
    </tableColumn>
    <tableColumn id="13" name="Informations complémentaires" dataDxfId="0">
      <calculatedColumnFormula>VLOOKUP(Tableau8[[#This Row],[Colonne1]],[1]!Tableau124[#All],13,FALSE)</calculatedColumnFormula>
    </tableColumn>
  </tableColumns>
  <tableStyleInfo name="TableStyleMedium2 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sqref="A1:XFD1048576"/>
    </sheetView>
  </sheetViews>
  <sheetFormatPr baseColWidth="10" defaultColWidth="10.5703125" defaultRowHeight="15" x14ac:dyDescent="0.25"/>
  <cols>
    <col min="1" max="1" width="16.5703125" style="1" customWidth="1"/>
    <col min="2" max="2" width="13.28515625" style="2" customWidth="1"/>
    <col min="3" max="3" width="17.140625" style="2" customWidth="1"/>
    <col min="4" max="4" width="46.28515625" style="2" customWidth="1"/>
    <col min="5" max="5" width="24.140625" style="2" customWidth="1"/>
    <col min="6" max="6" width="21.42578125" style="2" customWidth="1"/>
    <col min="7" max="7" width="29.42578125" style="2" customWidth="1"/>
    <col min="8" max="8" width="24.28515625" style="2" customWidth="1"/>
    <col min="9" max="9" width="33.140625" style="2" customWidth="1"/>
    <col min="10" max="10" width="20.42578125" style="2" customWidth="1"/>
    <col min="11" max="11" width="33.140625" style="2" customWidth="1"/>
    <col min="12" max="12" width="23.42578125" style="2" customWidth="1"/>
    <col min="13" max="13" width="27.5703125" style="2" customWidth="1"/>
    <col min="14" max="14" width="35.7109375" style="2" customWidth="1"/>
    <col min="15" max="15" width="38.42578125" style="2" hidden="1" customWidth="1"/>
    <col min="16" max="16384" width="10.5703125" style="2"/>
  </cols>
  <sheetData>
    <row r="1" spans="1:15" ht="57.6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5" ht="18.75" x14ac:dyDescent="0.25">
      <c r="C3" s="3" t="s">
        <v>0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5" spans="1:15" x14ac:dyDescent="0.25">
      <c r="A5" s="4"/>
      <c r="B5" s="2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N5" s="6" t="s">
        <v>13</v>
      </c>
    </row>
    <row r="6" spans="1:15" ht="60" x14ac:dyDescent="0.25">
      <c r="B6" s="7">
        <v>153</v>
      </c>
      <c r="C6" s="8" t="str">
        <f>VLOOKUP(Tableau8[[#This Row],[Colonne1]],[1]!Tableau124[#All],2,FALSE)</f>
        <v>Nièvre (58)</v>
      </c>
      <c r="D6" s="9" t="str">
        <f>VLOOKUP(Tableau8[[#This Row],[Colonne1]],[1]!Tableau124[#All],3,FALSE)</f>
        <v>Nevers</v>
      </c>
      <c r="E6" s="9" t="str">
        <f>VLOOKUP(Tableau8[[#This Row],[Colonne1]],[1]!Tableau124[#All],4,FALSE)</f>
        <v>58000</v>
      </c>
      <c r="F6" s="8" t="str">
        <f>VLOOKUP(Tableau8[[#This Row],[Colonne1]],[1]!Tableau124[#All],5,FALSE)</f>
        <v>9 Rue Gambetta</v>
      </c>
      <c r="G6" s="8" t="str">
        <f>VLOOKUP(Tableau8[[#This Row],[Colonne1]],[1]!Tableau124[#All],6,FALSE)</f>
        <v>CAARUD</v>
      </c>
      <c r="H6" s="10" t="str">
        <f>VLOOKUP(Tableau8[[#This Row],[Colonne1]],[1]!Tableau124[#All],7,FALSE)</f>
        <v>CAARUD DE NEVERS - Association Aides</v>
      </c>
      <c r="I6" s="9" t="str">
        <f>VLOOKUP(Tableau8[[#This Row],[Colonne1]],[1]!Tableau124[#All],8,FALSE)</f>
        <v>Associatif</v>
      </c>
      <c r="J6" s="11" t="str">
        <f>VLOOKUP(Tableau8[[#This Row],[Colonne1]],[1]!Tableau124[#All],9,FALSE)</f>
        <v>nevers@aides.org</v>
      </c>
      <c r="K6" s="12" t="str">
        <f>VLOOKUP(Tableau8[[#This Row],[Colonne1]],[1]!Tableau124[#All],10,FALSE)</f>
        <v>0386590948</v>
      </c>
      <c r="L6" s="11" t="str">
        <f>VLOOKUP(Tableau8[[#This Row],[Colonne1]],[1]!Tableau124[#All],11,FALSE)</f>
        <v>www.aides.org</v>
      </c>
      <c r="M6" s="13" t="str">
        <f>VLOOKUP(Tableau8[[#This Row],[Colonne1]],[1]!Tableau124[#All],12,FALSE)</f>
        <v>Lundi de 13:00 à 17:00
Mardi de 13:00 à 17:00
Jeudi de 9:00 à 12:00 et de 13:00 à 17:00</v>
      </c>
      <c r="N6" s="14" t="str">
        <f>VLOOKUP(Tableau8[[#This Row],[Colonne1]],[1]!Tableau124[#All],13,FALSE)</f>
        <v xml:space="preserve">- intervention en maraude ;
- programme d'échange de seringues </v>
      </c>
    </row>
    <row r="7" spans="1:15" ht="240" x14ac:dyDescent="0.25">
      <c r="B7" s="15">
        <v>16</v>
      </c>
      <c r="C7" s="16" t="str">
        <f>VLOOKUP(Tableau8[[#This Row],[Colonne1]],[1]!Tableau124[#All],2,FALSE)</f>
        <v>Côte-d’Or (21)</v>
      </c>
      <c r="D7" s="16" t="str">
        <f>VLOOKUP(Tableau8[[#This Row],[Colonne1]],[1]!Tableau124[#All],3,FALSE)</f>
        <v>Dijon</v>
      </c>
      <c r="E7" s="16" t="str">
        <f>VLOOKUP(Tableau8[[#This Row],[Colonne1]],[1]!Tableau124[#All],4,FALSE)</f>
        <v>21000</v>
      </c>
      <c r="F7" s="16" t="str">
        <f>VLOOKUP(Tableau8[[#This Row],[Colonne1]],[1]!Tableau124[#All],5,FALSE)</f>
        <v>9 Rue Févret</v>
      </c>
      <c r="G7" s="16" t="str">
        <f>VLOOKUP(Tableau8[[#This Row],[Colonne1]],[1]!Tableau124[#All],6,FALSE)</f>
        <v>CAARUD de réduction des risques et des dommages à distance</v>
      </c>
      <c r="H7" s="16" t="str">
        <f>VLOOKUP(Tableau8[[#This Row],[Colonne1]],[1]!Tableau124[#All],7,FALSE)</f>
        <v>Caarud le SPOT - SEDAP</v>
      </c>
      <c r="I7" s="16" t="str">
        <f>VLOOKUP(Tableau8[[#This Row],[Colonne1]],[1]!Tableau124[#All],8,FALSE)</f>
        <v>Associatif</v>
      </c>
      <c r="J7" s="17" t="str">
        <f>VLOOKUP(Tableau8[[#This Row],[Colonne1]],[1]!Tableau124[#All],9,FALSE)</f>
        <v>caarud@addictions-sedap.fr</v>
      </c>
      <c r="K7" s="16" t="str">
        <f>VLOOKUP(Tableau8[[#This Row],[Colonne1]],[1]!Tableau124[#All],10,FALSE)</f>
        <v>0688223918</v>
      </c>
      <c r="L7" s="17" t="str">
        <f>VLOOKUP(Tableau8[[#This Row],[Colonne1]],[1]!Tableau124[#All],11,FALSE)</f>
        <v>www.addictions-sedap.fr</v>
      </c>
      <c r="M7" s="18" t="str">
        <f>VLOOKUP(Tableau8[[#This Row],[Colonne1]],[1]!Tableau124[#All],12,FALSE)</f>
        <v>&gt; CAARUD : Lundi : de 10h30 à 14h ( accueil réservé aux femmes ) et de 14h à 17h00 ) ( Accueil mixte ) 
Mercredi : 10h30 à 17h
&gt; Intervention au CSAPA Belem : à la maison d'arrêt de DIJON deux mardis par mois de 14h à 16h
&gt; Permanence devant le CHRS Sadi Carnot deux mardis par mois de 16h30 à 18h30 avec le camping-car
&gt; Permanence au CHRS Machureau deux vendredis par mois de 14h à 16h</v>
      </c>
      <c r="N7" s="19" t="str">
        <f>VLOOKUP(Tableau8[[#This Row],[Colonne1]],[1]!Tableau124[#All],13,FALSE)</f>
        <v xml:space="preserve">- unité mobile pouvant servir de lieu d'accueil (déplacement en Côte-d-Or) ; 
- programme d'échange de seringues ;
- intervention en maraude ; 
- intervention en milieu festif ;
- intervention en milieu pénitentier à la Maison d'arrêt de Dijon. </v>
      </c>
    </row>
    <row r="8" spans="1:15" ht="30" x14ac:dyDescent="0.25">
      <c r="B8" s="7">
        <v>146</v>
      </c>
      <c r="C8" s="20" t="str">
        <f>VLOOKUP(Tableau8[[#This Row],[Colonne1]],[1]!Tableau124[#All],2,FALSE)</f>
        <v>Nièvre (58)</v>
      </c>
      <c r="D8" s="20" t="str">
        <f>VLOOKUP(Tableau8[[#This Row],[Colonne1]],[1]!Tableau124[#All],3,FALSE)</f>
        <v>Decize</v>
      </c>
      <c r="E8" s="20" t="str">
        <f>VLOOKUP(Tableau8[[#This Row],[Colonne1]],[1]!Tableau124[#All],4,FALSE)</f>
        <v>58300</v>
      </c>
      <c r="F8" s="20" t="str">
        <f>VLOOKUP(Tableau8[[#This Row],[Colonne1]],[1]!Tableau124[#All],5,FALSE)</f>
        <v>Centre Hospitalier 74 Route de Moulins</v>
      </c>
      <c r="G8" s="20" t="str">
        <f>VLOOKUP(Tableau8[[#This Row],[Colonne1]],[1]!Tableau124[#All],6,FALSE)</f>
        <v>Consultations Hospitalières externes d'addictologie</v>
      </c>
      <c r="H8" s="20" t="str">
        <f>VLOOKUP(Tableau8[[#This Row],[Colonne1]],[1]!Tableau124[#All],7,FALSE)</f>
        <v>CENTRE HOSPITALIER  DECIZE</v>
      </c>
      <c r="I8" s="20" t="str">
        <f>VLOOKUP(Tableau8[[#This Row],[Colonne1]],[1]!Tableau124[#All],8,FALSE)</f>
        <v>Public</v>
      </c>
      <c r="J8" s="21" t="str">
        <f>VLOOKUP(Tableau8[[#This Row],[Colonne1]],[1]!Tableau124[#All],9,FALSE)</f>
        <v>chde.ual@ght58.fr</v>
      </c>
      <c r="K8" s="22" t="str">
        <f>VLOOKUP(Tableau8[[#This Row],[Colonne1]],[1]!Tableau124[#All],10,FALSE)</f>
        <v>03 86 77 77 32</v>
      </c>
      <c r="L8" s="21" t="str">
        <f>VLOOKUP(Tableau8[[#This Row],[Colonne1]],[1]!Tableau124[#All],11,FALSE)</f>
        <v>www.ghtnievre.fr</v>
      </c>
      <c r="M8" s="23" t="str">
        <f>VLOOKUP(Tableau8[[#This Row],[Colonne1]],[1]!Tableau124[#All],12,FALSE)</f>
        <v>Du lundi au vendredi de 9h à  17 h</v>
      </c>
      <c r="N8" s="24" t="str">
        <f>VLOOKUP(Tableau8[[#This Row],[Colonne1]],[1]!Tableau124[#All],13,FALSE)</f>
        <v>Intervention auprès de public majeurs</v>
      </c>
    </row>
    <row r="9" spans="1:15" ht="45" x14ac:dyDescent="0.25">
      <c r="B9" s="7">
        <v>155</v>
      </c>
      <c r="C9" s="20" t="str">
        <f>VLOOKUP(Tableau8[[#This Row],[Colonne1]],[1]!Tableau124[#All],2,FALSE)</f>
        <v>Nièvre (58)</v>
      </c>
      <c r="D9" s="20" t="str">
        <f>VLOOKUP(Tableau8[[#This Row],[Colonne1]],[1]!Tableau124[#All],3,FALSE)</f>
        <v>Nevers</v>
      </c>
      <c r="E9" s="20" t="str">
        <f>VLOOKUP(Tableau8[[#This Row],[Colonne1]],[1]!Tableau124[#All],4,FALSE)</f>
        <v>58000</v>
      </c>
      <c r="F9" s="20" t="str">
        <f>VLOOKUP(Tableau8[[#This Row],[Colonne1]],[1]!Tableau124[#All],5,FALSE)</f>
        <v>1 avenue Patrick Guillot</v>
      </c>
      <c r="G9" s="20" t="str">
        <f>VLOOKUP(Tableau8[[#This Row],[Colonne1]],[1]!Tableau124[#All],6,FALSE)</f>
        <v>Consultations Hospitalières externes d'addictologie</v>
      </c>
      <c r="H9" s="20" t="str">
        <f>VLOOKUP(Tableau8[[#This Row],[Colonne1]],[1]!Tableau124[#All],7,FALSE)</f>
        <v>Centre Hospitalier de l’Agglomération de Nevers</v>
      </c>
      <c r="I9" s="20" t="str">
        <f>VLOOKUP(Tableau8[[#This Row],[Colonne1]],[1]!Tableau124[#All],8,FALSE)</f>
        <v>Public</v>
      </c>
      <c r="J9" s="21" t="str">
        <f>VLOOKUP(Tableau8[[#This Row],[Colonne1]],[1]!Tableau124[#All],9,FALSE)</f>
        <v>chan.addictologie@ght58.fr</v>
      </c>
      <c r="K9" s="25" t="str">
        <f>VLOOKUP(Tableau8[[#This Row],[Colonne1]],[1]!Tableau124[#All],10,FALSE)</f>
        <v>03 86 93 71 00</v>
      </c>
      <c r="L9" s="26" t="str">
        <f>VLOOKUP(Tableau8[[#This Row],[Colonne1]],[1]!Tableau124[#All],11,FALSE)</f>
        <v>www.ghtnievre.fr</v>
      </c>
      <c r="M9" s="23" t="str">
        <f>VLOOKUP(Tableau8[[#This Row],[Colonne1]],[1]!Tableau124[#All],12,FALSE)</f>
        <v>Lundi au vendredi de 9h à 17h</v>
      </c>
      <c r="N9" s="27" t="str">
        <f>VLOOKUP(Tableau8[[#This Row],[Colonne1]],[1]!Tableau124[#All],13,FALSE)</f>
        <v xml:space="preserve">Intervention auprès de public majeurs </v>
      </c>
    </row>
    <row r="10" spans="1:15" ht="30" x14ac:dyDescent="0.25">
      <c r="B10" s="7">
        <v>151</v>
      </c>
      <c r="C10" s="28" t="str">
        <f>VLOOKUP(Tableau8[[#This Row],[Colonne1]],[1]!Tableau124[#All],2,FALSE)</f>
        <v>Nièvre (58)</v>
      </c>
      <c r="D10" s="28" t="str">
        <f>VLOOKUP(Tableau8[[#This Row],[Colonne1]],[1]!Tableau124[#All],3,FALSE)</f>
        <v>La Charité-sur-Loire</v>
      </c>
      <c r="E10" s="28">
        <f>VLOOKUP(Tableau8[[#This Row],[Colonne1]],[1]!Tableau124[#All],4,FALSE)</f>
        <v>58400</v>
      </c>
      <c r="F10" s="28" t="str">
        <f>VLOOKUP(Tableau8[[#This Row],[Colonne1]],[1]!Tableau124[#All],5,FALSE)</f>
        <v>CH Pierre Lôo
51 rue des Hôtelleries</v>
      </c>
      <c r="G10" s="28" t="str">
        <f>VLOOKUP(Tableau8[[#This Row],[Colonne1]],[1]!Tableau124[#All],6,FALSE)</f>
        <v>Consultations Hospitalières externes d'addictologie</v>
      </c>
      <c r="H10" s="28" t="str">
        <f>VLOOKUP(Tableau8[[#This Row],[Colonne1]],[1]!Tableau124[#All],7,FALSE)</f>
        <v>CH Pierre Lôo</v>
      </c>
      <c r="I10" s="28" t="str">
        <f>VLOOKUP(Tableau8[[#This Row],[Colonne1]],[1]!Tableau124[#All],8,FALSE)</f>
        <v>Public</v>
      </c>
      <c r="J10" s="21" t="str">
        <f>VLOOKUP(Tableau8[[#This Row],[Colonne1]],[1]!Tableau124[#All],9,FALSE)</f>
        <v>chpl.direction.secretariat@ght58.fr</v>
      </c>
      <c r="K10" s="23">
        <f>VLOOKUP(Tableau8[[#This Row],[Colonne1]],[1]!Tableau124[#All],10,FALSE)</f>
        <v>0</v>
      </c>
      <c r="L10" s="29">
        <f>VLOOKUP(Tableau8[[#This Row],[Colonne1]],[1]!Tableau124[#All],11,FALSE)</f>
        <v>0</v>
      </c>
      <c r="M10" s="23">
        <f>VLOOKUP(Tableau8[[#This Row],[Colonne1]],[1]!Tableau124[#All],12,FALSE)</f>
        <v>0</v>
      </c>
      <c r="N10" s="30">
        <f>VLOOKUP(Tableau8[[#This Row],[Colonne1]],[1]!Tableau124[#All],13,FALSE)</f>
        <v>0</v>
      </c>
    </row>
    <row r="11" spans="1:15" ht="165" x14ac:dyDescent="0.25">
      <c r="B11" s="7">
        <v>156</v>
      </c>
      <c r="C11" s="31" t="str">
        <f>VLOOKUP(Tableau8[[#This Row],[Colonne1]],[1]!Tableau124[#All],2,FALSE)</f>
        <v>Nièvre (58)</v>
      </c>
      <c r="D11" s="31" t="str">
        <f>VLOOKUP(Tableau8[[#This Row],[Colonne1]],[1]!Tableau124[#All],3,FALSE)</f>
        <v>Nevers</v>
      </c>
      <c r="E11" s="31" t="str">
        <f>VLOOKUP(Tableau8[[#This Row],[Colonne1]],[1]!Tableau124[#All],4,FALSE)</f>
        <v>58000</v>
      </c>
      <c r="F11" s="31" t="str">
        <f>VLOOKUP(Tableau8[[#This Row],[Colonne1]],[1]!Tableau124[#All],5,FALSE)</f>
        <v>15 Rue du Moulin d'Écorce</v>
      </c>
      <c r="G11" s="31" t="str">
        <f>VLOOKUP(Tableau8[[#This Row],[Colonne1]],[1]!Tableau124[#All],6,FALSE)</f>
        <v>CSAPA</v>
      </c>
      <c r="H11" s="31" t="str">
        <f>VLOOKUP(Tableau8[[#This Row],[Colonne1]],[1]!Tableau124[#All],7,FALSE)</f>
        <v>CSAPA - Association Addictions France</v>
      </c>
      <c r="I11" s="31" t="str">
        <f>VLOOKUP(Tableau8[[#This Row],[Colonne1]],[1]!Tableau124[#All],8,FALSE)</f>
        <v>Associatif</v>
      </c>
      <c r="J11" s="32" t="str">
        <f>VLOOKUP(Tableau8[[#This Row],[Colonne1]],[1]!Tableau124[#All],9,FALSE)</f>
        <v>BFC58@Addictions-france.org</v>
      </c>
      <c r="K11" s="33" t="str">
        <f>VLOOKUP(Tableau8[[#This Row],[Colonne1]],[1]!Tableau124[#All],10,FALSE)</f>
        <v>03 86 61 56 89</v>
      </c>
      <c r="L11" s="34" t="str">
        <f>VLOOKUP(Tableau8[[#This Row],[Colonne1]],[1]!Tableau124[#All],11,FALSE)</f>
        <v xml:space="preserve"> </v>
      </c>
      <c r="M11" s="35" t="str">
        <f>VLOOKUP(Tableau8[[#This Row],[Colonne1]],[1]!Tableau124[#All],12,FALSE)</f>
        <v>Du Lundi Au Mercredi : De 8H30 A 12H30 et de 13H30 A 18H00
Le jeudi : De 8H30 A 12H30 et de 13H30 A 17H30
Le Vendredi : De 8H30 A 12H30 et de 13H30 A 17H00</v>
      </c>
      <c r="N11" s="36" t="str">
        <f>VLOOKUP(Tableau8[[#This Row],[Colonne1]],[1]!Tableau124[#All],13,FALSE)</f>
        <v>- Réalisation de consultations avancées sur Imphy ;
- intervention en milieu pénitentiaire à la Maison d'arrêt de Nevers ;
- mise à disposition de matériel de consommation à moindre risque ;
- proposition de test rapide d'orientation diagnostic (TROD) ; 
- dispositifs anti-overdose à disposition ; 
- présence d'une CJC.</v>
      </c>
    </row>
    <row r="12" spans="1:15" ht="75" x14ac:dyDescent="0.25">
      <c r="B12" s="7">
        <v>144</v>
      </c>
      <c r="C12" s="31" t="str">
        <f>VLOOKUP(Tableau8[[#This Row],[Colonne1]],[1]!Tableau124[#All],2,FALSE)</f>
        <v>Nièvre (58)</v>
      </c>
      <c r="D12" s="31" t="str">
        <f>VLOOKUP(Tableau8[[#This Row],[Colonne1]],[1]!Tableau124[#All],3,FALSE)</f>
        <v>Clamecy</v>
      </c>
      <c r="E12" s="31">
        <f>VLOOKUP(Tableau8[[#This Row],[Colonne1]],[1]!Tableau124[#All],4,FALSE)</f>
        <v>58500</v>
      </c>
      <c r="F12" s="31" t="str">
        <f>VLOOKUP(Tableau8[[#This Row],[Colonne1]],[1]!Tableau124[#All],5,FALSE)</f>
        <v>Centre de Périnatalité de Proximité de Clamecy, 14 Rte de Beaugy</v>
      </c>
      <c r="G12" s="31" t="str">
        <f>VLOOKUP(Tableau8[[#This Row],[Colonne1]],[1]!Tableau124[#All],6,FALSE)</f>
        <v>CSAPA (consultations avancées)</v>
      </c>
      <c r="H12" s="31" t="str">
        <f>VLOOKUP(Tableau8[[#This Row],[Colonne1]],[1]!Tableau124[#All],7,FALSE)</f>
        <v>CSAPA - Association Addictions France - consultations avancées - Centre de Périnatalité de Proximité de Clamecy</v>
      </c>
      <c r="I12" s="31" t="str">
        <f>VLOOKUP(Tableau8[[#This Row],[Colonne1]],[1]!Tableau124[#All],8,FALSE)</f>
        <v>Associatif</v>
      </c>
      <c r="J12" s="32" t="str">
        <f>VLOOKUP(Tableau8[[#This Row],[Colonne1]],[1]!Tableau124[#All],9,FALSE)</f>
        <v>BFC58@Addictions-france.org</v>
      </c>
      <c r="K12" s="37" t="s">
        <v>14</v>
      </c>
      <c r="L12" s="32" t="str">
        <f>VLOOKUP(Tableau8[[#This Row],[Colonne1]],[1]!Tableau124[#All],11,FALSE)</f>
        <v>www.addictions-france.org</v>
      </c>
      <c r="M12" s="35" t="str">
        <f>VLOOKUP(Tableau8[[#This Row],[Colonne1]],[1]!Tableau124[#All],12,FALSE)</f>
        <v>Le lundi, mardi, jeudi de 9h00 à 17h00 ; le mercredi de 9h00 à 18h00 ;le vendredi de 9h00 à 16h30.</v>
      </c>
      <c r="N12" s="38" t="str">
        <f>VLOOKUP(Tableau8[[#This Row],[Colonne1]],[1]!Tableau124[#All],13,FALSE)</f>
        <v>Réalisation de consultations avancées</v>
      </c>
    </row>
    <row r="13" spans="1:15" ht="90" x14ac:dyDescent="0.25">
      <c r="B13" s="7">
        <v>145</v>
      </c>
      <c r="C13" s="31" t="str">
        <f>VLOOKUP(Tableau8[[#This Row],[Colonne1]],[1]!Tableau124[#All],2,FALSE)</f>
        <v>Nièvre (58)</v>
      </c>
      <c r="D13" s="31" t="str">
        <f>VLOOKUP(Tableau8[[#This Row],[Colonne1]],[1]!Tableau124[#All],3,FALSE)</f>
        <v>Cosne-Cours-Sur-Loire</v>
      </c>
      <c r="E13" s="31">
        <f>VLOOKUP(Tableau8[[#This Row],[Colonne1]],[1]!Tableau124[#All],4,FALSE)</f>
        <v>58206</v>
      </c>
      <c r="F13" s="31" t="str">
        <f>VLOOKUP(Tableau8[[#This Row],[Colonne1]],[1]!Tableau124[#All],5,FALSE)</f>
        <v>Centre Hospitalier de Cosne-Cours-sur-Loire
96, rue Maréchal Leclerc</v>
      </c>
      <c r="G13" s="31" t="str">
        <f>VLOOKUP(Tableau8[[#This Row],[Colonne1]],[1]!Tableau124[#All],6,FALSE)</f>
        <v>CSAPA (consultations avancées)</v>
      </c>
      <c r="H13" s="31" t="str">
        <f>VLOOKUP(Tableau8[[#This Row],[Colonne1]],[1]!Tableau124[#All],7,FALSE)</f>
        <v xml:space="preserve">CSAPA - Association Addictions France - consultations avancées - Centre de Périnatalité de Proximité de Cosne sur Loire </v>
      </c>
      <c r="I13" s="31" t="str">
        <f>VLOOKUP(Tableau8[[#This Row],[Colonne1]],[1]!Tableau124[#All],8,FALSE)</f>
        <v>Associatif</v>
      </c>
      <c r="J13" s="32" t="str">
        <f>VLOOKUP(Tableau8[[#This Row],[Colonne1]],[1]!Tableau124[#All],9,FALSE)</f>
        <v>secretaire.cpp@hopital-cosne.fr</v>
      </c>
      <c r="K13" s="37" t="s">
        <v>14</v>
      </c>
      <c r="L13" s="32" t="str">
        <f>VLOOKUP(Tableau8[[#This Row],[Colonne1]],[1]!Tableau124[#All],11,FALSE)</f>
        <v>www.addictions-france.org</v>
      </c>
      <c r="M13" s="35" t="str">
        <f>VLOOKUP(Tableau8[[#This Row],[Colonne1]],[1]!Tableau124[#All],12,FALSE)</f>
        <v>Ouvert du lundi au vendredi
De 8h30 à 12h30 et de 13h30 à 17h30</v>
      </c>
      <c r="N13" s="39" t="str">
        <f>VLOOKUP(Tableau8[[#This Row],[Colonne1]],[1]!Tableau124[#All],13,FALSE)</f>
        <v>Réalisation de consultations avancées</v>
      </c>
    </row>
    <row r="14" spans="1:15" ht="75" x14ac:dyDescent="0.25">
      <c r="B14" s="7">
        <v>147</v>
      </c>
      <c r="C14" s="31" t="str">
        <f>VLOOKUP(Tableau8[[#This Row],[Colonne1]],[1]!Tableau124[#All],2,FALSE)</f>
        <v>Nièvre (58)</v>
      </c>
      <c r="D14" s="31" t="str">
        <f>VLOOKUP(Tableau8[[#This Row],[Colonne1]],[1]!Tableau124[#All],3,FALSE)</f>
        <v>Decize</v>
      </c>
      <c r="E14" s="31">
        <f>VLOOKUP(Tableau8[[#This Row],[Colonne1]],[1]!Tableau124[#All],4,FALSE)</f>
        <v>58300</v>
      </c>
      <c r="F14" s="31" t="str">
        <f>VLOOKUP(Tableau8[[#This Row],[Colonne1]],[1]!Tableau124[#All],5,FALSE)</f>
        <v>Centre de Périnatalité de Proximité de Decize, 74 Route de Moulins, BP 20065</v>
      </c>
      <c r="G14" s="31" t="str">
        <f>VLOOKUP(Tableau8[[#This Row],[Colonne1]],[1]!Tableau124[#All],6,FALSE)</f>
        <v>CSAPA (consultations avancées)</v>
      </c>
      <c r="H14" s="31" t="str">
        <f>VLOOKUP(Tableau8[[#This Row],[Colonne1]],[1]!Tableau124[#All],7,FALSE)</f>
        <v xml:space="preserve">CSAPA - Association Addictions France - consultations avancées - Centre de Périnatalité de Proximité de Decize </v>
      </c>
      <c r="I14" s="31" t="str">
        <f>VLOOKUP(Tableau8[[#This Row],[Colonne1]],[1]!Tableau124[#All],8,FALSE)</f>
        <v>Associatif</v>
      </c>
      <c r="J14" s="32" t="str">
        <f>VLOOKUP(Tableau8[[#This Row],[Colonne1]],[1]!Tableau124[#All],9,FALSE)</f>
        <v>BFC58@Addictions-france.org</v>
      </c>
      <c r="K14" s="37" t="s">
        <v>14</v>
      </c>
      <c r="L14" s="32" t="str">
        <f>VLOOKUP(Tableau8[[#This Row],[Colonne1]],[1]!Tableau124[#All],11,FALSE)</f>
        <v>www.addictions-france.org</v>
      </c>
      <c r="M14" s="35" t="str">
        <f>VLOOKUP(Tableau8[[#This Row],[Colonne1]],[1]!Tableau124[#All],12,FALSE)</f>
        <v>Du lundi au vendredi de 9h30 à 13h00 et de 14h30 à 17h00</v>
      </c>
      <c r="N14" s="39" t="str">
        <f>VLOOKUP(Tableau8[[#This Row],[Colonne1]],[1]!Tableau124[#All],13,FALSE)</f>
        <v>Réalisation de consultations avancées</v>
      </c>
    </row>
    <row r="15" spans="1:15" ht="45" x14ac:dyDescent="0.25">
      <c r="B15" s="7">
        <v>150</v>
      </c>
      <c r="C15" s="40" t="str">
        <f>VLOOKUP(Tableau8[[#This Row],[Colonne1]],[1]!Tableau124[#All],2,FALSE)</f>
        <v>Nièvre (58)</v>
      </c>
      <c r="D15" s="40" t="str">
        <f>VLOOKUP(Tableau8[[#This Row],[Colonne1]],[1]!Tableau124[#All],3,FALSE)</f>
        <v>Imphy</v>
      </c>
      <c r="E15" s="40">
        <f>VLOOKUP(Tableau8[[#This Row],[Colonne1]],[1]!Tableau124[#All],4,FALSE)</f>
        <v>58160</v>
      </c>
      <c r="F15" s="40" t="str">
        <f>VLOOKUP(Tableau8[[#This Row],[Colonne1]],[1]!Tableau124[#All],5,FALSE)</f>
        <v>CHRS -8 Rue Jean Sounié</v>
      </c>
      <c r="G15" s="40" t="str">
        <f>VLOOKUP(Tableau8[[#This Row],[Colonne1]],[1]!Tableau124[#All],6,FALSE)</f>
        <v>CSAPA (consultations avancées)</v>
      </c>
      <c r="H15" s="40" t="str">
        <f>VLOOKUP(Tableau8[[#This Row],[Colonne1]],[1]!Tableau124[#All],7,FALSE)</f>
        <v>CSAPA - Association Addictions France- consultations avancées</v>
      </c>
      <c r="I15" s="40" t="str">
        <f>VLOOKUP(Tableau8[[#This Row],[Colonne1]],[1]!Tableau124[#All],8,FALSE)</f>
        <v>Associatif</v>
      </c>
      <c r="J15" s="41" t="str">
        <f>VLOOKUP(Tableau8[[#This Row],[Colonne1]],[1]!Tableau124[#All],9,FALSE)</f>
        <v>BFC58@Addictions-france.org</v>
      </c>
      <c r="K15" s="42" t="str">
        <f>VLOOKUP(Tableau8[[#This Row],[Colonne1]],[1]!Tableau124[#All],10,FALSE)</f>
        <v>04 86 61 56 89</v>
      </c>
      <c r="L15" s="43" t="str">
        <f>VLOOKUP(Tableau8[[#This Row],[Colonne1]],[1]!Tableau124[#All],11,FALSE)</f>
        <v xml:space="preserve"> </v>
      </c>
      <c r="M15" s="31" t="str">
        <f>VLOOKUP(Tableau8[[#This Row],[Colonne1]],[1]!Tableau124[#All],12,FALSE)</f>
        <v>4ème vendredi de 9H00 A 12H00</v>
      </c>
      <c r="N15" s="31" t="str">
        <f>VLOOKUP(Tableau8[[#This Row],[Colonne1]],[1]!Tableau124[#All],13,FALSE)</f>
        <v>Réalisation de consultations avancées</v>
      </c>
    </row>
    <row r="16" spans="1:15" ht="30" x14ac:dyDescent="0.25">
      <c r="B16" s="7">
        <v>159</v>
      </c>
      <c r="C16" s="31" t="str">
        <f>VLOOKUP(Tableau8[[#This Row],[Colonne1]],[1]!Tableau124[#All],2,FALSE)</f>
        <v>Nièvre (58)</v>
      </c>
      <c r="D16" s="31" t="str">
        <f>VLOOKUP(Tableau8[[#This Row],[Colonne1]],[1]!Tableau124[#All],3,FALSE)</f>
        <v>Tannay</v>
      </c>
      <c r="E16" s="31" t="str">
        <f>VLOOKUP(Tableau8[[#This Row],[Colonne1]],[1]!Tableau124[#All],4,FALSE)</f>
        <v>58000</v>
      </c>
      <c r="F16" s="31" t="str">
        <f>VLOOKUP(Tableau8[[#This Row],[Colonne1]],[1]!Tableau124[#All],5,FALSE)</f>
        <v>8 Place Charles Chaigneau</v>
      </c>
      <c r="G16" s="31" t="str">
        <f>VLOOKUP(Tableau8[[#This Row],[Colonne1]],[1]!Tableau124[#All],6,FALSE)</f>
        <v>Antenne CSAPA</v>
      </c>
      <c r="H16" s="31" t="str">
        <f>VLOOKUP(Tableau8[[#This Row],[Colonne1]],[1]!Tableau124[#All],7,FALSE)</f>
        <v>CSAPA - Association Addictions France</v>
      </c>
      <c r="I16" s="31" t="str">
        <f>VLOOKUP(Tableau8[[#This Row],[Colonne1]],[1]!Tableau124[#All],8,FALSE)</f>
        <v>Associatif</v>
      </c>
      <c r="J16" s="32" t="str">
        <f>VLOOKUP(Tableau8[[#This Row],[Colonne1]],[1]!Tableau124[#All],9,FALSE)</f>
        <v>bfc58@addictions-france.org</v>
      </c>
      <c r="K16" s="33" t="str">
        <f>VLOOKUP(Tableau8[[#This Row],[Colonne1]],[1]!Tableau124[#All],10,FALSE)</f>
        <v>03 86 61 56 89</v>
      </c>
      <c r="L16" s="34" t="str">
        <f>VLOOKUP(Tableau8[[#This Row],[Colonne1]],[1]!Tableau124[#All],11,FALSE)</f>
        <v xml:space="preserve"> </v>
      </c>
      <c r="M16" s="35" t="str">
        <f>VLOOKUP(Tableau8[[#This Row],[Colonne1]],[1]!Tableau124[#All],12,FALSE)</f>
        <v>Mardi, Jeudi, Vendredi : 8h30 – 12h30 / 13h30 – 17h</v>
      </c>
      <c r="N16" s="44" t="str">
        <f>VLOOKUP(Tableau8[[#This Row],[Colonne1]],[1]!Tableau124[#All],13,FALSE)</f>
        <v xml:space="preserve">  </v>
      </c>
    </row>
    <row r="17" spans="2:14" ht="75" x14ac:dyDescent="0.25">
      <c r="B17" s="7">
        <v>143</v>
      </c>
      <c r="C17" s="45" t="str">
        <f>VLOOKUP(Tableau8[[#This Row],[Colonne1]],[1]!Tableau124[#All],2,FALSE)</f>
        <v>Nièvre (58)</v>
      </c>
      <c r="D17" s="45" t="str">
        <f>VLOOKUP(Tableau8[[#This Row],[Colonne1]],[1]!Tableau124[#All],3,FALSE)</f>
        <v>Château-Chinon</v>
      </c>
      <c r="E17" s="45">
        <f>VLOOKUP(Tableau8[[#This Row],[Colonne1]],[1]!Tableau124[#All],4,FALSE)</f>
        <v>58120</v>
      </c>
      <c r="F17" s="45" t="str">
        <f>VLOOKUP(Tableau8[[#This Row],[Colonne1]],[1]!Tableau124[#All],5,FALSE)</f>
        <v>Maison Médicale, 38 rue Jean Marie Thévenin</v>
      </c>
      <c r="G17" s="45" t="str">
        <f>VLOOKUP(Tableau8[[#This Row],[Colonne1]],[1]!Tableau124[#All],6,FALSE)</f>
        <v>CJC</v>
      </c>
      <c r="H17" s="45" t="str">
        <f>VLOOKUP(Tableau8[[#This Row],[Colonne1]],[1]!Tableau124[#All],7,FALSE)</f>
        <v>CSAPA - Association Addictions France</v>
      </c>
      <c r="I17" s="45" t="str">
        <f>VLOOKUP(Tableau8[[#This Row],[Colonne1]],[1]!Tableau124[#All],8,FALSE)</f>
        <v>Associatif</v>
      </c>
      <c r="J17" s="46" t="str">
        <f>VLOOKUP(Tableau8[[#This Row],[Colonne1]],[1]!Tableau124[#All],9,FALSE)</f>
        <v>BFC58@Addictions-france.org</v>
      </c>
      <c r="K17" s="47" t="str">
        <f>VLOOKUP(Tableau8[[#This Row],[Colonne1]],[1]!Tableau124[#All],10,FALSE)</f>
        <v>04 86 61 56 89</v>
      </c>
      <c r="L17" s="48" t="str">
        <f>VLOOKUP(Tableau8[[#This Row],[Colonne1]],[1]!Tableau124[#All],11,FALSE)</f>
        <v xml:space="preserve"> </v>
      </c>
      <c r="M17" s="49" t="str">
        <f>VLOOKUP(Tableau8[[#This Row],[Colonne1]],[1]!Tableau124[#All],12,FALSE)</f>
        <v>Tous les mercredis de 8h30 à 12h30 et de 13h30 à 17h30</v>
      </c>
      <c r="N17" s="50" t="str">
        <f>VLOOKUP(Tableau8[[#This Row],[Colonne1]],[1]!Tableau124[#All],13,FALSE)</f>
        <v xml:space="preserve">- Accueil des familles ; 
- Orientation sur rendez-vous ;
- CJC accessible à la famille et l'entourage ; 
- locaux identiques à ceux du CSAPA. </v>
      </c>
    </row>
    <row r="18" spans="2:14" ht="75" x14ac:dyDescent="0.25">
      <c r="B18" s="7">
        <v>154</v>
      </c>
      <c r="C18" s="45" t="str">
        <f>VLOOKUP(Tableau8[[#This Row],[Colonne1]],[1]!Tableau124[#All],2,FALSE)</f>
        <v>Nièvre (58)</v>
      </c>
      <c r="D18" s="45" t="str">
        <f>VLOOKUP(Tableau8[[#This Row],[Colonne1]],[1]!Tableau124[#All],3,FALSE)</f>
        <v>Nevers</v>
      </c>
      <c r="E18" s="45" t="str">
        <f>VLOOKUP(Tableau8[[#This Row],[Colonne1]],[1]!Tableau124[#All],4,FALSE)</f>
        <v>58000</v>
      </c>
      <c r="F18" s="45" t="str">
        <f>VLOOKUP(Tableau8[[#This Row],[Colonne1]],[1]!Tableau124[#All],5,FALSE)</f>
        <v>15 Rue du Moulin d'Écorce</v>
      </c>
      <c r="G18" s="45" t="str">
        <f>VLOOKUP(Tableau8[[#This Row],[Colonne1]],[1]!Tableau124[#All],6,FALSE)</f>
        <v>CJC</v>
      </c>
      <c r="H18" s="45" t="str">
        <f>VLOOKUP(Tableau8[[#This Row],[Colonne1]],[1]!Tableau124[#All],7,FALSE)</f>
        <v>CSAPA - Association Addictions France</v>
      </c>
      <c r="I18" s="45" t="str">
        <f>VLOOKUP(Tableau8[[#This Row],[Colonne1]],[1]!Tableau124[#All],8,FALSE)</f>
        <v>Associatif</v>
      </c>
      <c r="J18" s="46" t="str">
        <f>VLOOKUP(Tableau8[[#This Row],[Colonne1]],[1]!Tableau124[#All],9,FALSE)</f>
        <v>BFC58@Addictions-france.org</v>
      </c>
      <c r="K18" s="51" t="str">
        <f>VLOOKUP(Tableau8[[#This Row],[Colonne1]],[1]!Tableau124[#All],10,FALSE)</f>
        <v>03 86 61 56 89</v>
      </c>
      <c r="L18" s="52" t="str">
        <f>VLOOKUP(Tableau8[[#This Row],[Colonne1]],[1]!Tableau124[#All],11,FALSE)</f>
        <v xml:space="preserve"> </v>
      </c>
      <c r="M18" s="53" t="str">
        <f>VLOOKUP(Tableau8[[#This Row],[Colonne1]],[1]!Tableau124[#All],12,FALSE)</f>
        <v>Du Lundi au Mercredi - 8H30 A 12H30 et de 13H30 A 18H00
Le jeudi : de 13H30 A 17H30
Le vendredi : de 13H30 A 16H30</v>
      </c>
      <c r="N18" s="54" t="str">
        <f>VLOOKUP(Tableau8[[#This Row],[Colonne1]],[1]!Tableau124[#All],13,FALSE)</f>
        <v xml:space="preserve">- Accueil des familles ; 
- Orientation sur rendez-vous ;
- CJC accessible à la famille et l'entourage ; 
- locaux identiques à ceux du CSAPA. </v>
      </c>
    </row>
    <row r="19" spans="2:14" ht="86.45" customHeight="1" x14ac:dyDescent="0.25"/>
    <row r="20" spans="2:14" ht="86.45" customHeight="1" x14ac:dyDescent="0.25"/>
    <row r="21" spans="2:14" ht="86.45" customHeight="1" x14ac:dyDescent="0.25"/>
    <row r="22" spans="2:14" ht="86.45" customHeight="1" x14ac:dyDescent="0.25"/>
    <row r="23" spans="2:14" ht="86.45" customHeight="1" x14ac:dyDescent="0.25"/>
    <row r="24" spans="2:14" ht="86.45" customHeight="1" x14ac:dyDescent="0.25"/>
  </sheetData>
  <mergeCells count="1">
    <mergeCell ref="C3:O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GNECCHI, Delphine (ARS-BFC/BFC/DIRCOM)</dc:creator>
  <cp:lastModifiedBy>GNECCHI, Delphine (ARS-BFC/BFC/DIRCOM)</cp:lastModifiedBy>
  <dcterms:created xsi:type="dcterms:W3CDTF">2023-09-25T14:56:45Z</dcterms:created>
  <dcterms:modified xsi:type="dcterms:W3CDTF">2023-09-25T14:57:04Z</dcterms:modified>
</cp:coreProperties>
</file>