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phine.gnecchi\Desktop\addicto\new 2023\"/>
    </mc:Choice>
  </mc:AlternateContent>
  <bookViews>
    <workbookView xWindow="0" yWindow="0" windowWidth="28800" windowHeight="14100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L32" i="1"/>
  <c r="K32" i="1"/>
  <c r="J32" i="1"/>
  <c r="I32" i="1"/>
  <c r="H32" i="1"/>
  <c r="G32" i="1"/>
  <c r="F32" i="1"/>
  <c r="E32" i="1"/>
  <c r="D32" i="1"/>
  <c r="C32" i="1"/>
  <c r="N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<sst xmlns="http://schemas.openxmlformats.org/spreadsheetml/2006/main" count="14" uniqueCount="14">
  <si>
    <t>Structures intervenant en Haute-Saône (70)</t>
  </si>
  <si>
    <t>Colonne1</t>
  </si>
  <si>
    <t>Département</t>
  </si>
  <si>
    <t>Commune d'implantation de la structure</t>
  </si>
  <si>
    <t>Code postal</t>
  </si>
  <si>
    <t>Adresse</t>
  </si>
  <si>
    <t>Type de structure</t>
  </si>
  <si>
    <t>Nom de la structure</t>
  </si>
  <si>
    <t>Statut de la structure</t>
  </si>
  <si>
    <t>Mail</t>
  </si>
  <si>
    <t>Numéro de téléphone</t>
  </si>
  <si>
    <t>Site internet</t>
  </si>
  <si>
    <t>Jours et horaires</t>
  </si>
  <si>
    <t>Informations complémentaires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</si>
</sst>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4472C4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CC5E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CECFF"/>
        <bgColor rgb="FF000000"/>
      </patternFill>
    </fill>
    <fill>
      <patternFill patternType="solid">
        <fgColor rgb="FFCCECFF"/>
        <bgColor rgb="FFFFFFFF"/>
      </patternFill>
    </fill>
    <fill>
      <patternFill patternType="lightUp">
        <fgColor rgb="FFFFFFFF"/>
        <bgColor rgb="FFD9D9D9"/>
      </patternFill>
    </fill>
    <fill>
      <patternFill patternType="solid">
        <fgColor rgb="FF9BC2E6"/>
        <bgColor rgb="FF000000"/>
      </patternFill>
    </fill>
    <fill>
      <patternFill patternType="solid">
        <fgColor rgb="FF9BC2E6"/>
        <bgColor rgb="FFFFFFFF"/>
      </patternFill>
    </fill>
    <fill>
      <patternFill patternType="solid">
        <fgColor rgb="FFDBDBDB"/>
        <bgColor rgb="FF000000"/>
      </patternFill>
    </fill>
    <fill>
      <patternFill patternType="solid">
        <fgColor rgb="FFDBDBDB"/>
        <bgColor rgb="FFFFFFFF"/>
      </patternFill>
    </fill>
    <fill>
      <patternFill patternType="solid">
        <fgColor rgb="FFFFCC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0" xfId="0" applyFont="1" applyFill="1" applyBorder="1"/>
    <xf numFmtId="0" fontId="1" fillId="3" borderId="0" xfId="0" applyFont="1" applyFill="1" applyBorder="1"/>
    <xf numFmtId="0" fontId="2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164" fontId="4" fillId="9" borderId="4" xfId="0" applyNumberFormat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2" xfId="0" quotePrefix="1" applyFont="1" applyFill="1" applyBorder="1" applyAlignment="1">
      <alignment horizontal="center" vertical="center" wrapText="1"/>
    </xf>
    <xf numFmtId="0" fontId="4" fillId="8" borderId="1" xfId="0" applyNumberFormat="1" applyFont="1" applyFill="1" applyBorder="1" applyAlignment="1">
      <alignment horizontal="center" vertical="center" wrapText="1"/>
    </xf>
    <xf numFmtId="0" fontId="6" fillId="8" borderId="4" xfId="0" applyNumberFormat="1" applyFont="1" applyFill="1" applyBorder="1" applyAlignment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 wrapText="1"/>
    </xf>
    <xf numFmtId="0" fontId="4" fillId="8" borderId="4" xfId="0" applyNumberFormat="1" applyFont="1" applyFill="1" applyBorder="1" applyAlignment="1">
      <alignment horizontal="center" vertical="center" wrapText="1"/>
    </xf>
    <xf numFmtId="0" fontId="4" fillId="8" borderId="5" xfId="0" applyNumberFormat="1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6" fillId="12" borderId="1" xfId="1" applyFont="1" applyFill="1" applyBorder="1" applyAlignment="1">
      <alignment horizontal="center" vertical="center" wrapText="1"/>
    </xf>
    <xf numFmtId="164" fontId="4" fillId="12" borderId="1" xfId="0" applyNumberFormat="1" applyFont="1" applyFill="1" applyBorder="1" applyAlignment="1">
      <alignment horizontal="center" vertical="center" wrapText="1"/>
    </xf>
    <xf numFmtId="0" fontId="6" fillId="12" borderId="4" xfId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2" xfId="0" quotePrefix="1" applyFont="1" applyFill="1" applyBorder="1" applyAlignment="1">
      <alignment horizontal="left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6" fillId="14" borderId="4" xfId="1" applyFont="1" applyFill="1" applyBorder="1" applyAlignment="1">
      <alignment horizontal="center" vertical="center" wrapText="1"/>
    </xf>
    <xf numFmtId="164" fontId="4" fillId="14" borderId="4" xfId="0" applyNumberFormat="1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4" borderId="2" xfId="0" quotePrefix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11" borderId="1" xfId="0" applyNumberFormat="1" applyFont="1" applyFill="1" applyBorder="1" applyAlignment="1">
      <alignment horizontal="center" vertical="center" wrapText="1"/>
    </xf>
    <xf numFmtId="0" fontId="6" fillId="11" borderId="1" xfId="0" applyNumberFormat="1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  <xf numFmtId="0" fontId="6" fillId="11" borderId="4" xfId="0" applyNumberFormat="1" applyFont="1" applyFill="1" applyBorder="1" applyAlignment="1">
      <alignment horizontal="center" vertical="center" wrapText="1"/>
    </xf>
    <xf numFmtId="0" fontId="4" fillId="11" borderId="2" xfId="0" applyNumberFormat="1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22"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/>
        <vertAlign val="baseline"/>
        <sz val="11"/>
        <color rgb="FF4472C4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#&quot; &quot;##&quot; &quot;##&quot; &quot;##&quot; &quot;##"/>
      <border outline="0">
        <left style="thin">
          <color rgb="FF000000"/>
        </left>
        <right/>
      </border>
    </dxf>
    <dxf>
      <font>
        <b val="0"/>
        <i val="0"/>
        <strike val="0"/>
        <outline val="0"/>
        <shadow val="0"/>
        <u/>
        <vertAlign val="baseline"/>
        <sz val="11"/>
        <color rgb="FF4472C4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outline="0">
        <right style="thin">
          <color rgb="FF000000"/>
        </right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border outline="0">
        <right style="thin">
          <color rgb="FF000000"/>
        </right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1" defaultTableStyle="TableStyleMedium2" defaultPivotStyle="PivotStyleLight16">
    <tableStyle name="TableStyleMedium2 2" pivot="0" count="9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pertoire_ARS_BFC_KPMG_%20vUSAGER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sentation globale"/>
      <sheetName val="Accès direct usagers"/>
      <sheetName val="Cotes d'Or (21)"/>
      <sheetName val="Jura (39)"/>
      <sheetName val="Nievre (58)"/>
      <sheetName val="Doubs (25)"/>
      <sheetName val="Haute-Saône (70)"/>
      <sheetName val="Saône-et-Loire (71)"/>
      <sheetName val="Yonne (89)"/>
      <sheetName val="Territoire de Belfort (90)"/>
      <sheetName val="Nord-Franche-Comté"/>
      <sheetName val="Sevrage simple"/>
      <sheetName val="Soins complexes"/>
      <sheetName val="ELSA"/>
      <sheetName val="Hospi de jour"/>
      <sheetName val="Penitentier"/>
      <sheetName val="SSR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Tableau10" displayName="Tableau10" ref="B5:N32" totalsRowShown="0" headerRowDxfId="14" tableBorderDxfId="13">
  <autoFilter ref="B5:N32"/>
  <sortState ref="B6:N32">
    <sortCondition ref="H5:H32"/>
  </sortState>
  <tableColumns count="13">
    <tableColumn id="1" name="Colonne1" dataDxfId="12"/>
    <tableColumn id="2" name="Département" dataDxfId="11">
      <calculatedColumnFormula>VLOOKUP(Tableau10[[#This Row],[Colonne1]],[1]!Tableau124[#All],2,FALSE)</calculatedColumnFormula>
    </tableColumn>
    <tableColumn id="3" name="Commune d'implantation de la structure" dataDxfId="10">
      <calculatedColumnFormula>VLOOKUP(Tableau10[[#This Row],[Colonne1]],[1]!Tableau124[#All],3,FALSE)</calculatedColumnFormula>
    </tableColumn>
    <tableColumn id="4" name="Code postal" dataDxfId="9">
      <calculatedColumnFormula>VLOOKUP(Tableau10[[#This Row],[Colonne1]],[1]!Tableau124[#All],4,FALSE)</calculatedColumnFormula>
    </tableColumn>
    <tableColumn id="5" name="Adresse" dataDxfId="8">
      <calculatedColumnFormula>VLOOKUP(Tableau10[[#This Row],[Colonne1]],[1]!Tableau124[#All],5,FALSE)</calculatedColumnFormula>
    </tableColumn>
    <tableColumn id="6" name="Type de structure" dataDxfId="7">
      <calculatedColumnFormula>VLOOKUP(Tableau10[[#This Row],[Colonne1]],[1]!Tableau124[#All],6,FALSE)</calculatedColumnFormula>
    </tableColumn>
    <tableColumn id="7" name="Nom de la structure" dataDxfId="6">
      <calculatedColumnFormula>VLOOKUP(Tableau10[[#This Row],[Colonne1]],[1]!Tableau124[#All],7,FALSE)</calculatedColumnFormula>
    </tableColumn>
    <tableColumn id="8" name="Statut de la structure" dataDxfId="5">
      <calculatedColumnFormula>VLOOKUP(Tableau10[[#This Row],[Colonne1]],[1]!Tableau124[#All],8,FALSE)</calculatedColumnFormula>
    </tableColumn>
    <tableColumn id="9" name="Mail" dataDxfId="4">
      <calculatedColumnFormula>VLOOKUP(Tableau10[[#This Row],[Colonne1]],[1]!Tableau124[#All],9,FALSE)</calculatedColumnFormula>
    </tableColumn>
    <tableColumn id="10" name="Numéro de téléphone" dataDxfId="3">
      <calculatedColumnFormula>VLOOKUP(Tableau10[[#This Row],[Colonne1]],[1]!Tableau124[#All],10,FALSE)</calculatedColumnFormula>
    </tableColumn>
    <tableColumn id="11" name="Site internet" dataDxfId="2">
      <calculatedColumnFormula>VLOOKUP(Tableau10[[#This Row],[Colonne1]],[1]!Tableau124[#All],11,FALSE)</calculatedColumnFormula>
    </tableColumn>
    <tableColumn id="12" name="Jours et horaires" dataDxfId="1">
      <calculatedColumnFormula>VLOOKUP(Tableau10[[#This Row],[Colonne1]],[1]!Tableau124[#All],12,FALSE)</calculatedColumnFormula>
    </tableColumn>
    <tableColumn id="13" name="Informations complémentaires" dataDxfId="0">
      <calculatedColumnFormula>VLOOKUP(Tableau10[[#This Row],[Colonne1]],[1]!Tableau124[#All],13,FALSE)</calculatedColumnFormula>
    </tableColumn>
  </tableColumns>
  <tableStyleInfo name="TableStyleMedium2 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sqref="A1:XFD1048576"/>
    </sheetView>
  </sheetViews>
  <sheetFormatPr baseColWidth="10" defaultColWidth="10.5703125" defaultRowHeight="15" x14ac:dyDescent="0.25"/>
  <cols>
    <col min="1" max="1" width="16.5703125" style="1" customWidth="1"/>
    <col min="2" max="2" width="10.42578125" style="2" customWidth="1"/>
    <col min="3" max="3" width="28.42578125" style="2" customWidth="1"/>
    <col min="4" max="4" width="36.5703125" style="2" customWidth="1"/>
    <col min="5" max="5" width="24.140625" style="2" customWidth="1"/>
    <col min="6" max="6" width="25.5703125" style="2" customWidth="1"/>
    <col min="7" max="7" width="29.42578125" style="2" customWidth="1"/>
    <col min="8" max="8" width="27.85546875" style="2" customWidth="1"/>
    <col min="9" max="9" width="20.42578125" style="2" customWidth="1"/>
    <col min="10" max="10" width="12.42578125" style="2" customWidth="1"/>
    <col min="11" max="11" width="26.42578125" style="2" customWidth="1"/>
    <col min="12" max="12" width="23.42578125" style="2" customWidth="1"/>
    <col min="13" max="13" width="28.85546875" style="2" customWidth="1"/>
    <col min="14" max="14" width="39" style="2" customWidth="1"/>
    <col min="15" max="15" width="34.42578125" style="2" hidden="1" customWidth="1"/>
    <col min="16" max="16384" width="10.5703125" style="2"/>
  </cols>
  <sheetData>
    <row r="1" spans="1:15" ht="57.6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5" ht="18.75" x14ac:dyDescent="0.25">
      <c r="C3" s="3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5" spans="1:15" ht="30" x14ac:dyDescent="0.25">
      <c r="A5" s="4"/>
      <c r="B5" s="2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6" t="s">
        <v>13</v>
      </c>
    </row>
    <row r="6" spans="1:15" ht="60" x14ac:dyDescent="0.25">
      <c r="B6" s="7">
        <v>91</v>
      </c>
      <c r="C6" s="8" t="str">
        <f>VLOOKUP(Tableau10[[#This Row],[Colonne1]],[1]!Tableau124[#All],2,FALSE)</f>
        <v>Haute-Saône (70)</v>
      </c>
      <c r="D6" s="8" t="str">
        <f>VLOOKUP(Tableau10[[#This Row],[Colonne1]],[1]!Tableau124[#All],3,FALSE)</f>
        <v>Héricourt</v>
      </c>
      <c r="E6" s="8">
        <f>VLOOKUP(Tableau10[[#This Row],[Colonne1]],[1]!Tableau124[#All],4,FALSE)</f>
        <v>70400</v>
      </c>
      <c r="F6" s="8" t="str">
        <f>VLOOKUP(Tableau10[[#This Row],[Colonne1]],[1]!Tableau124[#All],5,FALSE)</f>
        <v>Association Hospitalière de Bourgogne-Franche-Comté, 9 rue martin Niemöller</v>
      </c>
      <c r="G6" s="8" t="str">
        <f>VLOOKUP(Tableau10[[#This Row],[Colonne1]],[1]!Tableau124[#All],6,FALSE)</f>
        <v>Consultations Hospitalières externes d'addictologie</v>
      </c>
      <c r="H6" s="8" t="str">
        <f>VLOOKUP(Tableau10[[#This Row],[Colonne1]],[1]!Tableau124[#All],7,FALSE)</f>
        <v>AHBFC</v>
      </c>
      <c r="I6" s="8" t="str">
        <f>VLOOKUP(Tableau10[[#This Row],[Colonne1]],[1]!Tableau124[#All],8,FALSE)</f>
        <v>Associatif</v>
      </c>
      <c r="J6" s="9" t="str">
        <f>VLOOKUP(Tableau10[[#This Row],[Colonne1]],[1]!Tableau124[#All],9,FALSE)</f>
        <v>contact@ahbfc.fr</v>
      </c>
      <c r="K6" s="10" t="str">
        <f>VLOOKUP(Tableau10[[#This Row],[Colonne1]],[1]!Tableau124[#All],10,FALSE)</f>
        <v xml:space="preserve">03 81 90 76 10 </v>
      </c>
      <c r="L6" s="11" t="str">
        <f>VLOOKUP(Tableau10[[#This Row],[Colonne1]],[1]!Tableau124[#All],11,FALSE)</f>
        <v>www.ahbfc.fr</v>
      </c>
      <c r="M6" s="8" t="str">
        <f>VLOOKUP(Tableau10[[#This Row],[Colonne1]],[1]!Tableau124[#All],12,FALSE)</f>
        <v>du lundi au vendredi après-midi (14h-17h), sur rendez-vous.</v>
      </c>
      <c r="N6" s="12" t="str">
        <f>VLOOKUP(Tableau10[[#This Row],[Colonne1]],[1]!Tableau124[#All],13,FALSE)</f>
        <v>Intervention auprès de public majeurs</v>
      </c>
    </row>
    <row r="7" spans="1:15" ht="165" x14ac:dyDescent="0.25">
      <c r="B7" s="7">
        <v>106</v>
      </c>
      <c r="C7" s="13" t="str">
        <f>VLOOKUP(Tableau10[[#This Row],[Colonne1]],[1]!Tableau124[#All],2,FALSE)</f>
        <v>Haute-Saône (70)</v>
      </c>
      <c r="D7" s="13" t="str">
        <f>VLOOKUP(Tableau10[[#This Row],[Colonne1]],[1]!Tableau124[#All],3,FALSE)</f>
        <v>Vesoul</v>
      </c>
      <c r="E7" s="13" t="str">
        <f>VLOOKUP(Tableau10[[#This Row],[Colonne1]],[1]!Tableau124[#All],4,FALSE)</f>
        <v>70000</v>
      </c>
      <c r="F7" s="13" t="str">
        <f>VLOOKUP(Tableau10[[#This Row],[Colonne1]],[1]!Tableau124[#All],5,FALSE)</f>
        <v>27 Av. Aristide Briand</v>
      </c>
      <c r="G7" s="13" t="str">
        <f>VLOOKUP(Tableau10[[#This Row],[Colonne1]],[1]!Tableau124[#All],6,FALSE)</f>
        <v>CSAPA</v>
      </c>
      <c r="H7" s="13" t="str">
        <f>VLOOKUP(Tableau10[[#This Row],[Colonne1]],[1]!Tableau124[#All],7,FALSE)</f>
        <v>Association Addictions France en Haute-Saône</v>
      </c>
      <c r="I7" s="13" t="str">
        <f>VLOOKUP(Tableau10[[#This Row],[Colonne1]],[1]!Tableau124[#All],8,FALSE)</f>
        <v>Associatif</v>
      </c>
      <c r="J7" s="14" t="str">
        <f>VLOOKUP(Tableau10[[#This Row],[Colonne1]],[1]!Tableau124[#All],9,FALSE)</f>
        <v>csapa.vesoul@addictions-france.org</v>
      </c>
      <c r="K7" s="15" t="str">
        <f>VLOOKUP(Tableau10[[#This Row],[Colonne1]],[1]!Tableau124[#All],10,FALSE)</f>
        <v>03-84-76-75-75</v>
      </c>
      <c r="L7" s="16" t="str">
        <f>VLOOKUP(Tableau10[[#This Row],[Colonne1]],[1]!Tableau124[#All],11,FALSE)</f>
        <v>https://addictions-france.org</v>
      </c>
      <c r="M7" s="17" t="str">
        <f>VLOOKUP(Tableau10[[#This Row],[Colonne1]],[1]!Tableau124[#All],12,FALSE)</f>
        <v>Mercredi 9h à 12h30 et 13h30 à 16h 30</v>
      </c>
      <c r="N7" s="18" t="str">
        <f>VLOOKUP(Tableau10[[#This Row],[Colonne1]],[1]!Tableau124[#All],13,FALSE)</f>
        <v>- Réalisation de consultations avancées sur Vesoul, Fontaine-les-Dijon, Avallon, Vesoul, Lure,  Vesoul, Gray, Luxeuil-les-Bains, Noidans-Le-Ferroux, CPP Gray, Vesoul, Jussey, Rioz ;
- intervention en milieu pénitentiaire à la maison d'arrêt de Vesoul
- mise à disposition de matériel de consommation à moindre risque ;
- dispositifs anti-overdose à disposition ; 
- présence d'une CJC.</v>
      </c>
    </row>
    <row r="8" spans="1:15" ht="60" x14ac:dyDescent="0.25">
      <c r="B8" s="7">
        <v>115</v>
      </c>
      <c r="C8" s="19" t="str">
        <f>VLOOKUP(Tableau10[[#This Row],[Colonne1]],[1]!Tableau124[#All],2,FALSE)</f>
        <v>Haute-Saône (70)</v>
      </c>
      <c r="D8" s="19" t="str">
        <f>VLOOKUP(Tableau10[[#This Row],[Colonne1]],[1]!Tableau124[#All],3,FALSE)</f>
        <v xml:space="preserve">Vesoul </v>
      </c>
      <c r="E8" s="19">
        <f>VLOOKUP(Tableau10[[#This Row],[Colonne1]],[1]!Tableau124[#All],4,FALSE)</f>
        <v>70000</v>
      </c>
      <c r="F8" s="19" t="str">
        <f>VLOOKUP(Tableau10[[#This Row],[Colonne1]],[1]!Tableau124[#All],5,FALSE)</f>
        <v>SAFED – 100 rue Baron Bouvier</v>
      </c>
      <c r="G8" s="19" t="str">
        <f>VLOOKUP(Tableau10[[#This Row],[Colonne1]],[1]!Tableau124[#All],6,FALSE)</f>
        <v>CSAPA (consultations avancées)</v>
      </c>
      <c r="H8" s="19" t="str">
        <f>VLOOKUP(Tableau10[[#This Row],[Colonne1]],[1]!Tableau124[#All],7,FALSE)</f>
        <v>Association Addictions France en Haute-Saône</v>
      </c>
      <c r="I8" s="19" t="str">
        <f>VLOOKUP(Tableau10[[#This Row],[Colonne1]],[1]!Tableau124[#All],8,FALSE)</f>
        <v>Associatif</v>
      </c>
      <c r="J8" s="20" t="str">
        <f>VLOOKUP(Tableau10[[#This Row],[Colonne1]],[1]!Tableau124[#All],9,FALSE)</f>
        <v xml:space="preserve"> csapa.vesoul@addictions-france.org</v>
      </c>
      <c r="K8" s="21" t="str">
        <f>VLOOKUP(Tableau10[[#This Row],[Colonne1]],[1]!Tableau124[#All],10,FALSE)</f>
        <v>03-84-76-75-75</v>
      </c>
      <c r="L8" s="20" t="str">
        <f>VLOOKUP(Tableau10[[#This Row],[Colonne1]],[1]!Tableau124[#All],11,FALSE)</f>
        <v>https://addictions-france.org</v>
      </c>
      <c r="M8" s="22" t="str">
        <f>VLOOKUP(Tableau10[[#This Row],[Colonne1]],[1]!Tableau124[#All],12,FALSE)</f>
        <v xml:space="preserve"> Vendredi 14h-16h (semaines paires) </v>
      </c>
      <c r="N8" s="23" t="str">
        <f>VLOOKUP(Tableau10[[#This Row],[Colonne1]],[1]!Tableau124[#All],13,FALSE)</f>
        <v>Consultations avancées en CHRS</v>
      </c>
    </row>
    <row r="9" spans="1:15" ht="45" x14ac:dyDescent="0.25">
      <c r="B9" s="7">
        <v>87</v>
      </c>
      <c r="C9" s="13" t="str">
        <f>VLOOKUP(Tableau10[[#This Row],[Colonne1]],[1]!Tableau124[#All],2,FALSE)</f>
        <v>Haute-Saône (70)</v>
      </c>
      <c r="D9" s="13" t="str">
        <f>VLOOKUP(Tableau10[[#This Row],[Colonne1]],[1]!Tableau124[#All],3,FALSE)</f>
        <v>Gray</v>
      </c>
      <c r="E9" s="13">
        <f>VLOOKUP(Tableau10[[#This Row],[Colonne1]],[1]!Tableau124[#All],4,FALSE)</f>
        <v>70100</v>
      </c>
      <c r="F9" s="13" t="str">
        <f>VLOOKUP(Tableau10[[#This Row],[Colonne1]],[1]!Tableau124[#All],5,FALSE)</f>
        <v>MDA de Gray - 10, rue des Casernes</v>
      </c>
      <c r="G9" s="13" t="str">
        <f>VLOOKUP(Tableau10[[#This Row],[Colonne1]],[1]!Tableau124[#All],6,FALSE)</f>
        <v>CSAPA (consultations avancées)</v>
      </c>
      <c r="H9" s="13" t="str">
        <f>VLOOKUP(Tableau10[[#This Row],[Colonne1]],[1]!Tableau124[#All],7,FALSE)</f>
        <v>Association Addictions France en Haute-Saône - consultations avancées</v>
      </c>
      <c r="I9" s="13" t="str">
        <f>VLOOKUP(Tableau10[[#This Row],[Colonne1]],[1]!Tableau124[#All],8,FALSE)</f>
        <v>Associatif</v>
      </c>
      <c r="J9" s="14" t="str">
        <f>VLOOKUP(Tableau10[[#This Row],[Colonne1]],[1]!Tableau124[#All],9,FALSE)</f>
        <v>bfc70@addictions-france.org</v>
      </c>
      <c r="K9" s="15" t="str">
        <f>VLOOKUP(Tableau10[[#This Row],[Colonne1]],[1]!Tableau124[#All],10,FALSE)</f>
        <v>03-84-76-75-79</v>
      </c>
      <c r="L9" s="14" t="str">
        <f>VLOOKUP(Tableau10[[#This Row],[Colonne1]],[1]!Tableau124[#All],11,FALSE)</f>
        <v>https://addictions-france.org</v>
      </c>
      <c r="M9" s="17" t="str">
        <f>VLOOKUP(Tableau10[[#This Row],[Colonne1]],[1]!Tableau124[#All],12,FALSE)</f>
        <v>Mercredi 14h-18h</v>
      </c>
      <c r="N9" s="24" t="str">
        <f>VLOOKUP(Tableau10[[#This Row],[Colonne1]],[1]!Tableau124[#All],13,FALSE)</f>
        <v>Réalisation de consultations avancées</v>
      </c>
    </row>
    <row r="10" spans="1:15" ht="45" x14ac:dyDescent="0.25">
      <c r="B10" s="7">
        <v>92</v>
      </c>
      <c r="C10" s="13" t="str">
        <f>VLOOKUP(Tableau10[[#This Row],[Colonne1]],[1]!Tableau124[#All],2,FALSE)</f>
        <v>Haute-Saône (70)</v>
      </c>
      <c r="D10" s="13" t="str">
        <f>VLOOKUP(Tableau10[[#This Row],[Colonne1]],[1]!Tableau124[#All],3,FALSE)</f>
        <v>Jussey</v>
      </c>
      <c r="E10" s="13">
        <f>VLOOKUP(Tableau10[[#This Row],[Colonne1]],[1]!Tableau124[#All],4,FALSE)</f>
        <v>70500</v>
      </c>
      <c r="F10" s="13" t="str">
        <f>VLOOKUP(Tableau10[[#This Row],[Colonne1]],[1]!Tableau124[#All],5,FALSE)</f>
        <v>CMS - Place du Champ de Foire</v>
      </c>
      <c r="G10" s="13" t="str">
        <f>VLOOKUP(Tableau10[[#This Row],[Colonne1]],[1]!Tableau124[#All],6,FALSE)</f>
        <v>CSAPA (consultations avancées)</v>
      </c>
      <c r="H10" s="13" t="str">
        <f>VLOOKUP(Tableau10[[#This Row],[Colonne1]],[1]!Tableau124[#All],7,FALSE)</f>
        <v>Association Addictions France en Haute-Saône - consultations avancées</v>
      </c>
      <c r="I10" s="13" t="str">
        <f>VLOOKUP(Tableau10[[#This Row],[Colonne1]],[1]!Tableau124[#All],8,FALSE)</f>
        <v>Associatif</v>
      </c>
      <c r="J10" s="25" t="str">
        <f>VLOOKUP(Tableau10[[#This Row],[Colonne1]],[1]!Tableau124[#All],9,FALSE)</f>
        <v>csapa.vesoul@addictions-france.org</v>
      </c>
      <c r="K10" s="26" t="str">
        <f>VLOOKUP(Tableau10[[#This Row],[Colonne1]],[1]!Tableau124[#All],10,FALSE)</f>
        <v>03-84-76-75-75</v>
      </c>
      <c r="L10" s="25" t="str">
        <f>VLOOKUP(Tableau10[[#This Row],[Colonne1]],[1]!Tableau124[#All],11,FALSE)</f>
        <v>https://addictions-france.org</v>
      </c>
      <c r="M10" s="27" t="str">
        <f>VLOOKUP(Tableau10[[#This Row],[Colonne1]],[1]!Tableau124[#All],12,FALSE)</f>
        <v>Lundi 13h30-16h30 (1 fois par mois)</v>
      </c>
      <c r="N10" s="24" t="str">
        <f>VLOOKUP(Tableau10[[#This Row],[Colonne1]],[1]!Tableau124[#All],13,FALSE)</f>
        <v>Réalisation de consultations avancées</v>
      </c>
    </row>
    <row r="11" spans="1:15" ht="45" x14ac:dyDescent="0.25">
      <c r="B11" s="7">
        <v>94</v>
      </c>
      <c r="C11" s="13" t="str">
        <f>VLOOKUP(Tableau10[[#This Row],[Colonne1]],[1]!Tableau124[#All],2,FALSE)</f>
        <v>Haute-Saône (70)</v>
      </c>
      <c r="D11" s="13" t="str">
        <f>VLOOKUP(Tableau10[[#This Row],[Colonne1]],[1]!Tableau124[#All],3,FALSE)</f>
        <v>Lure</v>
      </c>
      <c r="E11" s="13">
        <f>VLOOKUP(Tableau10[[#This Row],[Colonne1]],[1]!Tableau124[#All],4,FALSE)</f>
        <v>70200</v>
      </c>
      <c r="F11" s="13" t="str">
        <f>VLOOKUP(Tableau10[[#This Row],[Colonne1]],[1]!Tableau124[#All],5,FALSE)</f>
        <v>CMP - 4, rue Parmentier</v>
      </c>
      <c r="G11" s="13" t="str">
        <f>VLOOKUP(Tableau10[[#This Row],[Colonne1]],[1]!Tableau124[#All],6,FALSE)</f>
        <v>CSAPA (consultations avancées)</v>
      </c>
      <c r="H11" s="13" t="str">
        <f>VLOOKUP(Tableau10[[#This Row],[Colonne1]],[1]!Tableau124[#All],7,FALSE)</f>
        <v>Association Addictions France en Haute-Saône - consultations avancées</v>
      </c>
      <c r="I11" s="13" t="str">
        <f>VLOOKUP(Tableau10[[#This Row],[Colonne1]],[1]!Tableau124[#All],8,FALSE)</f>
        <v>Associatif</v>
      </c>
      <c r="J11" s="25" t="str">
        <f>VLOOKUP(Tableau10[[#This Row],[Colonne1]],[1]!Tableau124[#All],9,FALSE)</f>
        <v>csapa.vesoul@addictions-france.org</v>
      </c>
      <c r="K11" s="26" t="str">
        <f>VLOOKUP(Tableau10[[#This Row],[Colonne1]],[1]!Tableau124[#All],10,FALSE)</f>
        <v>03-84-76-75-75</v>
      </c>
      <c r="L11" s="25" t="str">
        <f>VLOOKUP(Tableau10[[#This Row],[Colonne1]],[1]!Tableau124[#All],11,FALSE)</f>
        <v>https://addictions-france.org</v>
      </c>
      <c r="M11" s="28" t="str">
        <f>VLOOKUP(Tableau10[[#This Row],[Colonne1]],[1]!Tableau124[#All],12,FALSE)</f>
        <v>Lundi 9h-12h30</v>
      </c>
      <c r="N11" s="24" t="str">
        <f>VLOOKUP(Tableau10[[#This Row],[Colonne1]],[1]!Tableau124[#All],13,FALSE)</f>
        <v>Réalisation de consultations avancées</v>
      </c>
    </row>
    <row r="12" spans="1:15" ht="45" x14ac:dyDescent="0.25">
      <c r="B12" s="7">
        <v>98</v>
      </c>
      <c r="C12" s="13" t="str">
        <f>VLOOKUP(Tableau10[[#This Row],[Colonne1]],[1]!Tableau124[#All],2,FALSE)</f>
        <v>Haute-Saône (70)</v>
      </c>
      <c r="D12" s="13" t="str">
        <f>VLOOKUP(Tableau10[[#This Row],[Colonne1]],[1]!Tableau124[#All],3,FALSE)</f>
        <v>Luxeuil-Les-Bains</v>
      </c>
      <c r="E12" s="13">
        <f>VLOOKUP(Tableau10[[#This Row],[Colonne1]],[1]!Tableau124[#All],4,FALSE)</f>
        <v>70300</v>
      </c>
      <c r="F12" s="13" t="str">
        <f>VLOOKUP(Tableau10[[#This Row],[Colonne1]],[1]!Tableau124[#All],5,FALSE)</f>
        <v>MDA de Luxeuil-les-Bains - Place du 8 mai 1945</v>
      </c>
      <c r="G12" s="13" t="str">
        <f>VLOOKUP(Tableau10[[#This Row],[Colonne1]],[1]!Tableau124[#All],6,FALSE)</f>
        <v>CSAPA (consultations avancées)</v>
      </c>
      <c r="H12" s="13" t="str">
        <f>VLOOKUP(Tableau10[[#This Row],[Colonne1]],[1]!Tableau124[#All],7,FALSE)</f>
        <v>Association Addictions France en Haute-Saône - consultations avancées</v>
      </c>
      <c r="I12" s="13" t="str">
        <f>VLOOKUP(Tableau10[[#This Row],[Colonne1]],[1]!Tableau124[#All],8,FALSE)</f>
        <v>Associatif</v>
      </c>
      <c r="J12" s="25" t="str">
        <f>VLOOKUP(Tableau10[[#This Row],[Colonne1]],[1]!Tableau124[#All],9,FALSE)</f>
        <v>bfc70@addictions-france.org</v>
      </c>
      <c r="K12" s="15" t="str">
        <f>VLOOKUP(Tableau10[[#This Row],[Colonne1]],[1]!Tableau124[#All],10,FALSE)</f>
        <v>03-84-76-75-80</v>
      </c>
      <c r="L12" s="25" t="str">
        <f>VLOOKUP(Tableau10[[#This Row],[Colonne1]],[1]!Tableau124[#All],11,FALSE)</f>
        <v>https://addictions-france.org</v>
      </c>
      <c r="M12" s="27" t="str">
        <f>VLOOKUP(Tableau10[[#This Row],[Colonne1]],[1]!Tableau124[#All],12,FALSE)</f>
        <v>Lundi 14h-17h30</v>
      </c>
      <c r="N12" s="24" t="str">
        <f>VLOOKUP(Tableau10[[#This Row],[Colonne1]],[1]!Tableau124[#All],13,FALSE)</f>
        <v>Réalisation de consultations avancées</v>
      </c>
    </row>
    <row r="13" spans="1:15" ht="45" x14ac:dyDescent="0.25">
      <c r="B13" s="7">
        <v>102</v>
      </c>
      <c r="C13" s="13" t="str">
        <f>VLOOKUP(Tableau10[[#This Row],[Colonne1]],[1]!Tableau124[#All],2,FALSE)</f>
        <v>Haute-Saône (70)</v>
      </c>
      <c r="D13" s="13" t="str">
        <f>VLOOKUP(Tableau10[[#This Row],[Colonne1]],[1]!Tableau124[#All],3,FALSE)</f>
        <v>Rioz</v>
      </c>
      <c r="E13" s="13">
        <f>VLOOKUP(Tableau10[[#This Row],[Colonne1]],[1]!Tableau124[#All],4,FALSE)</f>
        <v>70190</v>
      </c>
      <c r="F13" s="13" t="str">
        <f>VLOOKUP(Tableau10[[#This Row],[Colonne1]],[1]!Tableau124[#All],5,FALSE)</f>
        <v>CMS - Rue du Clair Soleil</v>
      </c>
      <c r="G13" s="13" t="str">
        <f>VLOOKUP(Tableau10[[#This Row],[Colonne1]],[1]!Tableau124[#All],6,FALSE)</f>
        <v>CSAPA (consultations avancées)</v>
      </c>
      <c r="H13" s="13" t="str">
        <f>VLOOKUP(Tableau10[[#This Row],[Colonne1]],[1]!Tableau124[#All],7,FALSE)</f>
        <v>Association Addictions France en Haute-Saône - consultations avancées</v>
      </c>
      <c r="I13" s="13" t="str">
        <f>VLOOKUP(Tableau10[[#This Row],[Colonne1]],[1]!Tableau124[#All],8,FALSE)</f>
        <v>Associatif</v>
      </c>
      <c r="J13" s="25" t="str">
        <f>VLOOKUP(Tableau10[[#This Row],[Colonne1]],[1]!Tableau124[#All],9,FALSE)</f>
        <v>csapa.vesoul@addictions-france.org</v>
      </c>
      <c r="K13" s="15" t="str">
        <f>VLOOKUP(Tableau10[[#This Row],[Colonne1]],[1]!Tableau124[#All],10,FALSE)</f>
        <v>03-84-76-75-75</v>
      </c>
      <c r="L13" s="25" t="str">
        <f>VLOOKUP(Tableau10[[#This Row],[Colonne1]],[1]!Tableau124[#All],11,FALSE)</f>
        <v>https://addictions-france.org</v>
      </c>
      <c r="M13" s="27" t="str">
        <f>VLOOKUP(Tableau10[[#This Row],[Colonne1]],[1]!Tableau124[#All],12,FALSE)</f>
        <v>Jeudi 13h30-17h (1 fois par mois)</v>
      </c>
      <c r="N13" s="24" t="str">
        <f>VLOOKUP(Tableau10[[#This Row],[Colonne1]],[1]!Tableau124[#All],13,FALSE)</f>
        <v>Réalisation de consultations avancées</v>
      </c>
    </row>
    <row r="14" spans="1:15" ht="45" x14ac:dyDescent="0.25">
      <c r="B14" s="7">
        <v>107</v>
      </c>
      <c r="C14" s="13" t="str">
        <f>VLOOKUP(Tableau10[[#This Row],[Colonne1]],[1]!Tableau124[#All],2,FALSE)</f>
        <v>Haute-Saône (70)</v>
      </c>
      <c r="D14" s="13" t="str">
        <f>VLOOKUP(Tableau10[[#This Row],[Colonne1]],[1]!Tableau124[#All],3,FALSE)</f>
        <v>Vesoul</v>
      </c>
      <c r="E14" s="13">
        <f>VLOOKUP(Tableau10[[#This Row],[Colonne1]],[1]!Tableau124[#All],4,FALSE)</f>
        <v>70000</v>
      </c>
      <c r="F14" s="13" t="str">
        <f>VLOOKUP(Tableau10[[#This Row],[Colonne1]],[1]!Tableau124[#All],5,FALSE)</f>
        <v>MDA de Vesoul - 19, rue de la Banque</v>
      </c>
      <c r="G14" s="13" t="str">
        <f>VLOOKUP(Tableau10[[#This Row],[Colonne1]],[1]!Tableau124[#All],6,FALSE)</f>
        <v>CSAPA (consultations avancées)</v>
      </c>
      <c r="H14" s="13" t="str">
        <f>VLOOKUP(Tableau10[[#This Row],[Colonne1]],[1]!Tableau124[#All],7,FALSE)</f>
        <v>Association Addictions France en Haute-Saône - consultations avancées</v>
      </c>
      <c r="I14" s="13" t="str">
        <f>VLOOKUP(Tableau10[[#This Row],[Colonne1]],[1]!Tableau124[#All],8,FALSE)</f>
        <v>Associatif</v>
      </c>
      <c r="J14" s="14" t="str">
        <f>VLOOKUP(Tableau10[[#This Row],[Colonne1]],[1]!Tableau124[#All],9,FALSE)</f>
        <v>bfc70@addictions-france.org</v>
      </c>
      <c r="K14" s="15" t="str">
        <f>VLOOKUP(Tableau10[[#This Row],[Colonne1]],[1]!Tableau124[#All],10,FALSE)</f>
        <v>03-84-76-75-78</v>
      </c>
      <c r="L14" s="14" t="str">
        <f>VLOOKUP(Tableau10[[#This Row],[Colonne1]],[1]!Tableau124[#All],11,FALSE)</f>
        <v>https://addictions-france.org</v>
      </c>
      <c r="M14" s="27" t="str">
        <f>VLOOKUP(Tableau10[[#This Row],[Colonne1]],[1]!Tableau124[#All],12,FALSE)</f>
        <v>Jeudi 12h30 -16h</v>
      </c>
      <c r="N14" s="24" t="str">
        <f>VLOOKUP(Tableau10[[#This Row],[Colonne1]],[1]!Tableau124[#All],13,FALSE)</f>
        <v>Réalisation de consultations avancées</v>
      </c>
    </row>
    <row r="15" spans="1:15" ht="45" x14ac:dyDescent="0.25">
      <c r="B15" s="7">
        <v>108</v>
      </c>
      <c r="C15" s="13" t="str">
        <f>VLOOKUP(Tableau10[[#This Row],[Colonne1]],[1]!Tableau124[#All],2,FALSE)</f>
        <v>Haute-Saône (70)</v>
      </c>
      <c r="D15" s="29" t="str">
        <f>VLOOKUP(Tableau10[[#This Row],[Colonne1]],[1]!Tableau124[#All],3,FALSE)</f>
        <v>Vesoul</v>
      </c>
      <c r="E15" s="29">
        <f>VLOOKUP(Tableau10[[#This Row],[Colonne1]],[1]!Tableau124[#All],4,FALSE)</f>
        <v>70000</v>
      </c>
      <c r="F15" s="13" t="str">
        <f>VLOOKUP(Tableau10[[#This Row],[Colonne1]],[1]!Tableau124[#All],5,FALSE)</f>
        <v>AHSRA - 2, rue René Hologne</v>
      </c>
      <c r="G15" s="29" t="str">
        <f>VLOOKUP(Tableau10[[#This Row],[Colonne1]],[1]!Tableau124[#All],6,FALSE)</f>
        <v>CSAPA (consultations avancées)</v>
      </c>
      <c r="H15" s="29" t="str">
        <f>VLOOKUP(Tableau10[[#This Row],[Colonne1]],[1]!Tableau124[#All],7,FALSE)</f>
        <v>Association Addictions France en Haute-Saône - consultations avancées</v>
      </c>
      <c r="I15" s="29" t="str">
        <f>VLOOKUP(Tableau10[[#This Row],[Colonne1]],[1]!Tableau124[#All],8,FALSE)</f>
        <v>Associatif</v>
      </c>
      <c r="J15" s="14" t="str">
        <f>VLOOKUP(Tableau10[[#This Row],[Colonne1]],[1]!Tableau124[#All],9,FALSE)</f>
        <v>csapa.vesoul@addictions-france.org</v>
      </c>
      <c r="K15" s="15" t="str">
        <f>VLOOKUP(Tableau10[[#This Row],[Colonne1]],[1]!Tableau124[#All],10,FALSE)</f>
        <v>03-84-76-75-75</v>
      </c>
      <c r="L15" s="14" t="str">
        <f>VLOOKUP(Tableau10[[#This Row],[Colonne1]],[1]!Tableau124[#All],11,FALSE)</f>
        <v>https://addictions-france.org</v>
      </c>
      <c r="M15" s="27" t="str">
        <f>VLOOKUP(Tableau10[[#This Row],[Colonne1]],[1]!Tableau124[#All],12,FALSE)</f>
        <v xml:space="preserve"> Jeudi 9h-12h (semaines impaires) </v>
      </c>
      <c r="N15" s="24" t="str">
        <f>VLOOKUP(Tableau10[[#This Row],[Colonne1]],[1]!Tableau124[#All],13,FALSE)</f>
        <v>Réalisation de consultations avancées
Consultations avancées en CHRS</v>
      </c>
    </row>
    <row r="16" spans="1:15" ht="45" x14ac:dyDescent="0.25">
      <c r="B16" s="7">
        <v>109</v>
      </c>
      <c r="C16" s="13" t="str">
        <f>VLOOKUP(Tableau10[[#This Row],[Colonne1]],[1]!Tableau124[#All],2,FALSE)</f>
        <v>Haute-Saône (70)</v>
      </c>
      <c r="D16" s="29" t="str">
        <f>VLOOKUP(Tableau10[[#This Row],[Colonne1]],[1]!Tableau124[#All],3,FALSE)</f>
        <v>Vesoul</v>
      </c>
      <c r="E16" s="29">
        <f>VLOOKUP(Tableau10[[#This Row],[Colonne1]],[1]!Tableau124[#All],4,FALSE)</f>
        <v>70000</v>
      </c>
      <c r="F16" s="13" t="str">
        <f>VLOOKUP(Tableau10[[#This Row],[Colonne1]],[1]!Tableau124[#All],5,FALSE)</f>
        <v>Maison d'Arrêt - Place Beauchamp</v>
      </c>
      <c r="G16" s="29" t="str">
        <f>VLOOKUP(Tableau10[[#This Row],[Colonne1]],[1]!Tableau124[#All],6,FALSE)</f>
        <v>CSAPA (consultations avancées)</v>
      </c>
      <c r="H16" s="29" t="str">
        <f>VLOOKUP(Tableau10[[#This Row],[Colonne1]],[1]!Tableau124[#All],7,FALSE)</f>
        <v>Association Addictions France en Haute-Saône - consultations avancées</v>
      </c>
      <c r="I16" s="29" t="str">
        <f>VLOOKUP(Tableau10[[#This Row],[Colonne1]],[1]!Tableau124[#All],8,FALSE)</f>
        <v>Associatif</v>
      </c>
      <c r="J16" s="30" t="str">
        <f>VLOOKUP(Tableau10[[#This Row],[Colonne1]],[1]!Tableau124[#All],9,FALSE)</f>
        <v>csapa.vesoul@addictions-france.org</v>
      </c>
      <c r="K16" s="21" t="str">
        <f>VLOOKUP(Tableau10[[#This Row],[Colonne1]],[1]!Tableau124[#All],10,FALSE)</f>
        <v xml:space="preserve"> 03-84-76-75-75</v>
      </c>
      <c r="L16" s="14" t="str">
        <f>VLOOKUP(Tableau10[[#This Row],[Colonne1]],[1]!Tableau124[#All],11,FALSE)</f>
        <v>https://addictions-france.org</v>
      </c>
      <c r="M16" s="29" t="str">
        <f>VLOOKUP(Tableau10[[#This Row],[Colonne1]],[1]!Tableau124[#All],12,FALSE)</f>
        <v>Jeudi 13h30-16h30</v>
      </c>
      <c r="N16" s="31" t="str">
        <f>VLOOKUP(Tableau10[[#This Row],[Colonne1]],[1]!Tableau124[#All],13,FALSE)</f>
        <v>Réalisation de consultations avancées</v>
      </c>
    </row>
    <row r="17" spans="2:14" ht="45" x14ac:dyDescent="0.25">
      <c r="B17" s="7">
        <v>101</v>
      </c>
      <c r="C17" s="13" t="str">
        <f>VLOOKUP(Tableau10[[#This Row],[Colonne1]],[1]!Tableau124[#All],2,FALSE)</f>
        <v>Haute-Saône (70)</v>
      </c>
      <c r="D17" s="29" t="str">
        <f>VLOOKUP(Tableau10[[#This Row],[Colonne1]],[1]!Tableau124[#All],3,FALSE)</f>
        <v>Noidans-Le-Ferroux</v>
      </c>
      <c r="E17" s="29">
        <f>VLOOKUP(Tableau10[[#This Row],[Colonne1]],[1]!Tableau124[#All],4,FALSE)</f>
        <v>70130</v>
      </c>
      <c r="F17" s="13" t="str">
        <f>VLOOKUP(Tableau10[[#This Row],[Colonne1]],[1]!Tableau124[#All],5,FALSE)</f>
        <v>Maison Médicale - 20, rue du Centre</v>
      </c>
      <c r="G17" s="29" t="str">
        <f>VLOOKUP(Tableau10[[#This Row],[Colonne1]],[1]!Tableau124[#All],6,FALSE)</f>
        <v>CSAPA (consultations avancées)</v>
      </c>
      <c r="H17" s="29" t="str">
        <f>VLOOKUP(Tableau10[[#This Row],[Colonne1]],[1]!Tableau124[#All],7,FALSE)</f>
        <v>Association Addictions France en Haute-Saône- consultations avancées</v>
      </c>
      <c r="I17" s="29" t="str">
        <f>VLOOKUP(Tableau10[[#This Row],[Colonne1]],[1]!Tableau124[#All],8,FALSE)</f>
        <v>Associatif</v>
      </c>
      <c r="J17" s="14" t="str">
        <f>VLOOKUP(Tableau10[[#This Row],[Colonne1]],[1]!Tableau124[#All],9,FALSE)</f>
        <v>csapa.vesoul@addictions-france.org</v>
      </c>
      <c r="K17" s="15" t="str">
        <f>VLOOKUP(Tableau10[[#This Row],[Colonne1]],[1]!Tableau124[#All],10,FALSE)</f>
        <v>03-84-76-75-81</v>
      </c>
      <c r="L17" s="14" t="str">
        <f>VLOOKUP(Tableau10[[#This Row],[Colonne1]],[1]!Tableau124[#All],11,FALSE)</f>
        <v>https://addictions-france.org</v>
      </c>
      <c r="M17" s="27" t="str">
        <f>VLOOKUP(Tableau10[[#This Row],[Colonne1]],[1]!Tableau124[#All],12,FALSE)</f>
        <v>Lundi 9h-12h</v>
      </c>
      <c r="N17" s="24" t="str">
        <f>VLOOKUP(Tableau10[[#This Row],[Colonne1]],[1]!Tableau124[#All],13,FALSE)</f>
        <v>Réalisation de consultations avancées
MSMA – Intervention en Microstructure</v>
      </c>
    </row>
    <row r="18" spans="2:14" ht="75" x14ac:dyDescent="0.25">
      <c r="B18" s="7">
        <v>88</v>
      </c>
      <c r="C18" s="13" t="str">
        <f>VLOOKUP(Tableau10[[#This Row],[Colonne1]],[1]!Tableau124[#All],2,FALSE)</f>
        <v>Haute-Saône (70)</v>
      </c>
      <c r="D18" s="13" t="str">
        <f>VLOOKUP(Tableau10[[#This Row],[Colonne1]],[1]!Tableau124[#All],3,FALSE)</f>
        <v>Gray</v>
      </c>
      <c r="E18" s="13">
        <f>VLOOKUP(Tableau10[[#This Row],[Colonne1]],[1]!Tableau124[#All],4,FALSE)</f>
        <v>70100</v>
      </c>
      <c r="F18" s="13" t="str">
        <f>VLOOKUP(Tableau10[[#This Row],[Colonne1]],[1]!Tableau124[#All],5,FALSE)</f>
        <v>Centre de Périnatalité de Proximité de Gray  5 r Arsenal</v>
      </c>
      <c r="G18" s="13" t="str">
        <f>VLOOKUP(Tableau10[[#This Row],[Colonne1]],[1]!Tableau124[#All],6,FALSE)</f>
        <v>CSAPA (consultations avancées)</v>
      </c>
      <c r="H18" s="13" t="str">
        <f>VLOOKUP(Tableau10[[#This Row],[Colonne1]],[1]!Tableau124[#All],7,FALSE)</f>
        <v xml:space="preserve">CSAPA - Association Addictions France - consultations avancées - Centre de Périnatalité de Proximité de Gray </v>
      </c>
      <c r="I18" s="13" t="str">
        <f>VLOOKUP(Tableau10[[#This Row],[Colonne1]],[1]!Tableau124[#All],8,FALSE)</f>
        <v>Associatif</v>
      </c>
      <c r="J18" s="14" t="str">
        <f>VLOOKUP(Tableau10[[#This Row],[Colonne1]],[1]!Tableau124[#All],9,FALSE)</f>
        <v>csapa.gray@addictions-france.org</v>
      </c>
      <c r="K18" s="15" t="str">
        <f>VLOOKUP(Tableau10[[#This Row],[Colonne1]],[1]!Tableau124[#All],10,FALSE)</f>
        <v>03-84-64-64-62</v>
      </c>
      <c r="L18" s="14" t="str">
        <f>VLOOKUP(Tableau10[[#This Row],[Colonne1]],[1]!Tableau124[#All],11,FALSE)</f>
        <v xml:space="preserve"> https://addictions-france.org</v>
      </c>
      <c r="M18" s="27" t="str">
        <f>VLOOKUP(Tableau10[[#This Row],[Colonne1]],[1]!Tableau124[#All],12,FALSE)</f>
        <v>Lundi 13h30-17h sauf 1er lundi du mois : 9h-12h30 - Jeudi 13h30-17h</v>
      </c>
      <c r="N18" s="17" t="str">
        <f>VLOOKUP(Tableau10[[#This Row],[Colonne1]],[1]!Tableau124[#All],13,FALSE)</f>
        <v>Réalisation de consultations avancées</v>
      </c>
    </row>
    <row r="19" spans="2:14" ht="75" x14ac:dyDescent="0.25">
      <c r="B19" s="7">
        <v>95</v>
      </c>
      <c r="C19" s="13" t="str">
        <f>VLOOKUP(Tableau10[[#This Row],[Colonne1]],[1]!Tableau124[#All],2,FALSE)</f>
        <v>Haute-Saône (70)</v>
      </c>
      <c r="D19" s="13" t="str">
        <f>VLOOKUP(Tableau10[[#This Row],[Colonne1]],[1]!Tableau124[#All],3,FALSE)</f>
        <v>Lure</v>
      </c>
      <c r="E19" s="13">
        <f>VLOOKUP(Tableau10[[#This Row],[Colonne1]],[1]!Tableau124[#All],4,FALSE)</f>
        <v>70200</v>
      </c>
      <c r="F19" s="13" t="str">
        <f>VLOOKUP(Tableau10[[#This Row],[Colonne1]],[1]!Tableau124[#All],5,FALSE)</f>
        <v>Centre de Périnatalité de Proximité de Lure, 37 rue Carnot</v>
      </c>
      <c r="G19" s="13" t="str">
        <f>VLOOKUP(Tableau10[[#This Row],[Colonne1]],[1]!Tableau124[#All],6,FALSE)</f>
        <v>CSAPA (consultations avancées)</v>
      </c>
      <c r="H19" s="13" t="str">
        <f>VLOOKUP(Tableau10[[#This Row],[Colonne1]],[1]!Tableau124[#All],7,FALSE)</f>
        <v xml:space="preserve">CSAPA - Association Addictions France - consultations avancées - Centre de Périnatalité de Proximité de Lure </v>
      </c>
      <c r="I19" s="13" t="str">
        <f>VLOOKUP(Tableau10[[#This Row],[Colonne1]],[1]!Tableau124[#All],8,FALSE)</f>
        <v>Associatif</v>
      </c>
      <c r="J19" s="14" t="str">
        <f>VLOOKUP(Tableau10[[#This Row],[Colonne1]],[1]!Tableau124[#All],9,FALSE)</f>
        <v>luref.lorenzi@chi70.fr</v>
      </c>
      <c r="K19" s="15" t="str">
        <f>VLOOKUP(Tableau10[[#This Row],[Colonne1]],[1]!Tableau124[#All],10,FALSE)</f>
        <v>03 84 62 43 57</v>
      </c>
      <c r="L19" s="14" t="str">
        <f>VLOOKUP(Tableau10[[#This Row],[Colonne1]],[1]!Tableau124[#All],11,FALSE)</f>
        <v>www.addictions-france.org</v>
      </c>
      <c r="M19" s="27" t="str">
        <f>VLOOKUP(Tableau10[[#This Row],[Colonne1]],[1]!Tableau124[#All],12,FALSE)</f>
        <v>Le lundi, mercredi et jeudi de 08h00 à 12h00 et de 13h30 à 16h30, le mardi, vendredi de 08h30 à 16h30 au 03 84 62 43 57</v>
      </c>
      <c r="N19" s="24" t="str">
        <f>VLOOKUP(Tableau10[[#This Row],[Colonne1]],[1]!Tableau124[#All],13,FALSE)</f>
        <v>Réalisation de consultations avancées</v>
      </c>
    </row>
    <row r="20" spans="2:14" ht="75" x14ac:dyDescent="0.25">
      <c r="B20" s="7">
        <v>99</v>
      </c>
      <c r="C20" s="13" t="str">
        <f>VLOOKUP(Tableau10[[#This Row],[Colonne1]],[1]!Tableau124[#All],2,FALSE)</f>
        <v>Haute-Saône (70)</v>
      </c>
      <c r="D20" s="13" t="str">
        <f>VLOOKUP(Tableau10[[#This Row],[Colonne1]],[1]!Tableau124[#All],3,FALSE)</f>
        <v>Luxeuil-Les-Bains</v>
      </c>
      <c r="E20" s="13">
        <f>VLOOKUP(Tableau10[[#This Row],[Colonne1]],[1]!Tableau124[#All],4,FALSE)</f>
        <v>70300</v>
      </c>
      <c r="F20" s="13" t="str">
        <f>VLOOKUP(Tableau10[[#This Row],[Colonne1]],[1]!Tableau124[#All],5,FALSE)</f>
        <v>Centre de Périnatalité de Proximité de Luxueil, 12 rue Grammont</v>
      </c>
      <c r="G20" s="13" t="str">
        <f>VLOOKUP(Tableau10[[#This Row],[Colonne1]],[1]!Tableau124[#All],6,FALSE)</f>
        <v>CSAPA (consultations avancées)</v>
      </c>
      <c r="H20" s="13" t="str">
        <f>VLOOKUP(Tableau10[[#This Row],[Colonne1]],[1]!Tableau124[#All],7,FALSE)</f>
        <v xml:space="preserve">CSAPA - Association Addictions France - consultations avancées - Centre de Périnatalité de Proximité de Luxueil </v>
      </c>
      <c r="I20" s="13" t="str">
        <f>VLOOKUP(Tableau10[[#This Row],[Colonne1]],[1]!Tableau124[#All],8,FALSE)</f>
        <v>Associatif</v>
      </c>
      <c r="J20" s="14" t="str">
        <f>VLOOKUP(Tableau10[[#This Row],[Colonne1]],[1]!Tableau124[#All],9,FALSE)</f>
        <v>csapa.vesoul@addictions-france.org</v>
      </c>
      <c r="K20" s="15" t="str">
        <f>VLOOKUP(Tableau10[[#This Row],[Colonne1]],[1]!Tableau124[#All],10,FALSE)</f>
        <v>03-84-76-75-75</v>
      </c>
      <c r="L20" s="14" t="str">
        <f>VLOOKUP(Tableau10[[#This Row],[Colonne1]],[1]!Tableau124[#All],11,FALSE)</f>
        <v>https://addictions-france.org</v>
      </c>
      <c r="M20" s="27" t="str">
        <f>VLOOKUP(Tableau10[[#This Row],[Colonne1]],[1]!Tableau124[#All],12,FALSE)</f>
        <v>Du lundi au mercredi de 08h00 à 12h00 et de 13h30 à 17h00, le jeudi de 08h00 à 12h00 et de 14h00 à 18h00, le Vendredi 10h-12h30/13h30-16h</v>
      </c>
      <c r="N20" s="24" t="str">
        <f>VLOOKUP(Tableau10[[#This Row],[Colonne1]],[1]!Tableau124[#All],13,FALSE)</f>
        <v>Réalisation de consultations avancées</v>
      </c>
    </row>
    <row r="21" spans="2:14" ht="60" x14ac:dyDescent="0.25">
      <c r="B21" s="7">
        <v>90</v>
      </c>
      <c r="C21" s="28" t="str">
        <f>VLOOKUP(Tableau10[[#This Row],[Colonne1]],[1]!Tableau124[#All],2,FALSE)</f>
        <v>Haute-Saône (70)</v>
      </c>
      <c r="D21" s="28" t="str">
        <f>VLOOKUP(Tableau10[[#This Row],[Colonne1]],[1]!Tableau124[#All],3,FALSE)</f>
        <v>Héricourt</v>
      </c>
      <c r="E21" s="28">
        <f>VLOOKUP(Tableau10[[#This Row],[Colonne1]],[1]!Tableau124[#All],4,FALSE)</f>
        <v>70400</v>
      </c>
      <c r="F21" s="28" t="str">
        <f>VLOOKUP(Tableau10[[#This Row],[Colonne1]],[1]!Tableau124[#All],5,FALSE)</f>
        <v>25 avenue Léon Jouhaux, BP 6</v>
      </c>
      <c r="G21" s="13" t="str">
        <f>VLOOKUP(Tableau10[[#This Row],[Colonne1]],[1]!Tableau124[#All],6,FALSE)</f>
        <v>Antenne CSAPA</v>
      </c>
      <c r="H21" s="13" t="str">
        <f>VLOOKUP(Tableau10[[#This Row],[Colonne1]],[1]!Tableau124[#All],7,FALSE)</f>
        <v>CSAPA Le Relais Equinoxe - Association d'Hygiène Sociale de Franche Comté</v>
      </c>
      <c r="I21" s="13" t="str">
        <f>VLOOKUP(Tableau10[[#This Row],[Colonne1]],[1]!Tableau124[#All],8,FALSE)</f>
        <v>Associatif</v>
      </c>
      <c r="J21" s="14" t="str">
        <f>VLOOKUP(Tableau10[[#This Row],[Colonne1]],[1]!Tableau124[#All],9,FALSE)</f>
        <v>pole-addictologie.nfc@ahs-fc.fr</v>
      </c>
      <c r="K21" s="15" t="str">
        <f>VLOOKUP(Tableau10[[#This Row],[Colonne1]],[1]!Tableau124[#All],10,FALSE)</f>
        <v>03 84 36 67 07</v>
      </c>
      <c r="L21" s="14" t="str">
        <f>VLOOKUP(Tableau10[[#This Row],[Colonne1]],[1]!Tableau124[#All],11,FALSE)</f>
        <v>www.ahs-fc.fr</v>
      </c>
      <c r="M21" s="27" t="str">
        <f>VLOOKUP(Tableau10[[#This Row],[Colonne1]],[1]!Tableau124[#All],12,FALSE)</f>
        <v>Lundi au jeudi de 9h à 16h 
Vendredi : 9h-13h30 et 14h30-16h</v>
      </c>
      <c r="N21" s="32" t="str">
        <f>VLOOKUP(Tableau10[[#This Row],[Colonne1]],[1]!Tableau124[#All],13,FALSE)</f>
        <v xml:space="preserve"> </v>
      </c>
    </row>
    <row r="22" spans="2:14" ht="45" x14ac:dyDescent="0.25">
      <c r="B22" s="7">
        <v>86</v>
      </c>
      <c r="C22" s="13" t="str">
        <f>VLOOKUP(Tableau10[[#This Row],[Colonne1]],[1]!Tableau124[#All],2,FALSE)</f>
        <v>Haute-Saône (70)</v>
      </c>
      <c r="D22" s="13" t="str">
        <f>VLOOKUP(Tableau10[[#This Row],[Colonne1]],[1]!Tableau124[#All],3,FALSE)</f>
        <v>Gray</v>
      </c>
      <c r="E22" s="13">
        <f>VLOOKUP(Tableau10[[#This Row],[Colonne1]],[1]!Tableau124[#All],4,FALSE)</f>
        <v>70100</v>
      </c>
      <c r="F22" s="13" t="str">
        <f>VLOOKUP(Tableau10[[#This Row],[Colonne1]],[1]!Tableau124[#All],5,FALSE)</f>
        <v>Centre hospitalier - 5, rue de l'Arsenal</v>
      </c>
      <c r="G22" s="13" t="str">
        <f>VLOOKUP(Tableau10[[#This Row],[Colonne1]],[1]!Tableau124[#All],6,FALSE)</f>
        <v>Antenne CSAPA</v>
      </c>
      <c r="H22" s="13" t="str">
        <f>VLOOKUP(Tableau10[[#This Row],[Colonne1]],[1]!Tableau124[#All],7,FALSE)</f>
        <v>Association Addictions France en Haute-Saône</v>
      </c>
      <c r="I22" s="13" t="str">
        <f>VLOOKUP(Tableau10[[#This Row],[Colonne1]],[1]!Tableau124[#All],8,FALSE)</f>
        <v>Associatif</v>
      </c>
      <c r="J22" s="25" t="str">
        <f>VLOOKUP(Tableau10[[#This Row],[Colonne1]],[1]!Tableau124[#All],9,FALSE)</f>
        <v>cspsa.gray@addictions-france.org</v>
      </c>
      <c r="K22" s="26" t="str">
        <f>VLOOKUP(Tableau10[[#This Row],[Colonne1]],[1]!Tableau124[#All],10,FALSE)</f>
        <v>03-84-64-64-62</v>
      </c>
      <c r="L22" s="33" t="str">
        <f>VLOOKUP(Tableau10[[#This Row],[Colonne1]],[1]!Tableau124[#All],11,FALSE)</f>
        <v>https://addictions-france.org</v>
      </c>
      <c r="M22" s="28" t="str">
        <f>VLOOKUP(Tableau10[[#This Row],[Colonne1]],[1]!Tableau124[#All],12,FALSE)</f>
        <v>Vendredi 9h12h30 et 13h 16h</v>
      </c>
      <c r="N22" s="17" t="str">
        <f>VLOOKUP(Tableau10[[#This Row],[Colonne1]],[1]!Tableau124[#All],13,FALSE)</f>
        <v>Réalisation de consultations avancées</v>
      </c>
    </row>
    <row r="23" spans="2:14" ht="60" x14ac:dyDescent="0.25">
      <c r="B23" s="7">
        <v>96</v>
      </c>
      <c r="C23" s="13" t="str">
        <f>VLOOKUP(Tableau10[[#This Row],[Colonne1]],[1]!Tableau124[#All],2,FALSE)</f>
        <v>Haute-Saône (70)</v>
      </c>
      <c r="D23" s="13" t="str">
        <f>VLOOKUP(Tableau10[[#This Row],[Colonne1]],[1]!Tableau124[#All],3,FALSE)</f>
        <v>Luxeuil-Les-Bains</v>
      </c>
      <c r="E23" s="13">
        <f>VLOOKUP(Tableau10[[#This Row],[Colonne1]],[1]!Tableau124[#All],4,FALSE)</f>
        <v>70300</v>
      </c>
      <c r="F23" s="13" t="str">
        <f>VLOOKUP(Tableau10[[#This Row],[Colonne1]],[1]!Tableau124[#All],5,FALSE)</f>
        <v>Groupe Hospitalier - 2, rue Grammont</v>
      </c>
      <c r="G23" s="13" t="str">
        <f>VLOOKUP(Tableau10[[#This Row],[Colonne1]],[1]!Tableau124[#All],6,FALSE)</f>
        <v>Antenne CSAPA</v>
      </c>
      <c r="H23" s="13" t="str">
        <f>VLOOKUP(Tableau10[[#This Row],[Colonne1]],[1]!Tableau124[#All],7,FALSE)</f>
        <v>Association Addictions France en Haute-Saône</v>
      </c>
      <c r="I23" s="13" t="str">
        <f>VLOOKUP(Tableau10[[#This Row],[Colonne1]],[1]!Tableau124[#All],8,FALSE)</f>
        <v>Associatif</v>
      </c>
      <c r="J23" s="25" t="str">
        <f>VLOOKUP(Tableau10[[#This Row],[Colonne1]],[1]!Tableau124[#All],9,FALSE)</f>
        <v>csapa.vesoul@addicitions-france.org</v>
      </c>
      <c r="K23" s="26" t="str">
        <f>VLOOKUP(Tableau10[[#This Row],[Colonne1]],[1]!Tableau124[#All],10,FALSE)</f>
        <v>03-84-76-75-75</v>
      </c>
      <c r="L23" s="33" t="str">
        <f>VLOOKUP(Tableau10[[#This Row],[Colonne1]],[1]!Tableau124[#All],11,FALSE)</f>
        <v>https://addictions-france.org</v>
      </c>
      <c r="M23" s="28" t="str">
        <f>VLOOKUP(Tableau10[[#This Row],[Colonne1]],[1]!Tableau124[#All],12,FALSE)</f>
        <v>Mardi 9h-12h30/13h30-17h - Mercredi 9h-12h30 - Jeudi 9h-12h - Vendredi 9h-12h30/13h-16h30</v>
      </c>
      <c r="N23" s="34" t="str">
        <f>VLOOKUP(Tableau10[[#This Row],[Colonne1]],[1]!Tableau124[#All],13,FALSE)</f>
        <v xml:space="preserve">  </v>
      </c>
    </row>
    <row r="24" spans="2:14" ht="90" x14ac:dyDescent="0.25">
      <c r="B24" s="7">
        <v>103</v>
      </c>
      <c r="C24" s="35" t="str">
        <f>VLOOKUP(Tableau10[[#This Row],[Colonne1]],[1]!Tableau124[#All],2,FALSE)</f>
        <v>Haute-Saône (70)</v>
      </c>
      <c r="D24" s="35" t="str">
        <f>VLOOKUP(Tableau10[[#This Row],[Colonne1]],[1]!Tableau124[#All],3,FALSE)</f>
        <v>Vesoul</v>
      </c>
      <c r="E24" s="35" t="str">
        <f>VLOOKUP(Tableau10[[#This Row],[Colonne1]],[1]!Tableau124[#All],4,FALSE)</f>
        <v>70000</v>
      </c>
      <c r="F24" s="35" t="str">
        <f>VLOOKUP(Tableau10[[#This Row],[Colonne1]],[1]!Tableau124[#All],5,FALSE)</f>
        <v>27 Av. Aristide Briand</v>
      </c>
      <c r="G24" s="35" t="str">
        <f>VLOOKUP(Tableau10[[#This Row],[Colonne1]],[1]!Tableau124[#All],6,FALSE)</f>
        <v>CAARUD</v>
      </c>
      <c r="H24" s="35" t="str">
        <f>VLOOKUP(Tableau10[[#This Row],[Colonne1]],[1]!Tableau124[#All],7,FALSE)</f>
        <v>Association Addictions France en Haute-Saône</v>
      </c>
      <c r="I24" s="35" t="str">
        <f>VLOOKUP(Tableau10[[#This Row],[Colonne1]],[1]!Tableau124[#All],8,FALSE)</f>
        <v>Associatif</v>
      </c>
      <c r="J24" s="36" t="str">
        <f>VLOOKUP(Tableau10[[#This Row],[Colonne1]],[1]!Tableau124[#All],9,FALSE)</f>
        <v>caarud.vesoul@addictions-france.org</v>
      </c>
      <c r="K24" s="37">
        <f>VLOOKUP(Tableau10[[#This Row],[Colonne1]],[1]!Tableau124[#All],10,FALSE)</f>
        <v>384767575</v>
      </c>
      <c r="L24" s="38" t="str">
        <f>VLOOKUP(Tableau10[[#This Row],[Colonne1]],[1]!Tableau124[#All],11,FALSE)</f>
        <v>https://addictions-france.org</v>
      </c>
      <c r="M24" s="39" t="str">
        <f>VLOOKUP(Tableau10[[#This Row],[Colonne1]],[1]!Tableau124[#All],12,FALSE)</f>
        <v>Lundi : 14h-16h30
Mardi, mercredi et jeudi : 9h-12h
Vendredi : 9h-12h/14h-16h</v>
      </c>
      <c r="N24" s="40" t="str">
        <f>VLOOKUP(Tableau10[[#This Row],[Colonne1]],[1]!Tableau124[#All],13,FALSE)</f>
        <v>Unité mobile pouvant servir de lieu d'accueil (déplacement possible sur l’ensemble du territoire Haut-Saônois) ; 
Programme d'échange de seringues ;
Intervention en maraude ; 
Intervention en milieu festif.</v>
      </c>
    </row>
    <row r="25" spans="2:14" ht="45" x14ac:dyDescent="0.25">
      <c r="B25" s="7">
        <v>89</v>
      </c>
      <c r="C25" s="41" t="str">
        <f>VLOOKUP(Tableau10[[#This Row],[Colonne1]],[1]!Tableau124[#All],2,FALSE)</f>
        <v>Haute-Saône (70)</v>
      </c>
      <c r="D25" s="42" t="str">
        <f>VLOOKUP(Tableau10[[#This Row],[Colonne1]],[1]!Tableau124[#All],3,FALSE)</f>
        <v xml:space="preserve">Gray </v>
      </c>
      <c r="E25" s="42">
        <f>VLOOKUP(Tableau10[[#This Row],[Colonne1]],[1]!Tableau124[#All],4,FALSE)</f>
        <v>70100</v>
      </c>
      <c r="F25" s="42" t="str">
        <f>VLOOKUP(Tableau10[[#This Row],[Colonne1]],[1]!Tableau124[#All],5,FALSE)</f>
        <v>Antenne de Gray  – Centre Hospitalier – 5, rue de l’Arsenal</v>
      </c>
      <c r="G25" s="42" t="str">
        <f>VLOOKUP(Tableau10[[#This Row],[Colonne1]],[1]!Tableau124[#All],6,FALSE)</f>
        <v>CJC</v>
      </c>
      <c r="H25" s="41" t="str">
        <f>VLOOKUP(Tableau10[[#This Row],[Colonne1]],[1]!Tableau124[#All],7,FALSE)</f>
        <v>Association Addictions France en Haute-Saône</v>
      </c>
      <c r="I25" s="42" t="str">
        <f>VLOOKUP(Tableau10[[#This Row],[Colonne1]],[1]!Tableau124[#All],8,FALSE)</f>
        <v>Associatif</v>
      </c>
      <c r="J25" s="43" t="str">
        <f>VLOOKUP(Tableau10[[#This Row],[Colonne1]],[1]!Tableau124[#All],9,FALSE)</f>
        <v>csapa.gray@addictions-france.org</v>
      </c>
      <c r="K25" s="44" t="str">
        <f>VLOOKUP(Tableau10[[#This Row],[Colonne1]],[1]!Tableau124[#All],10,FALSE)</f>
        <v xml:space="preserve"> 03-84-64-64-62</v>
      </c>
      <c r="L25" s="43" t="str">
        <f>VLOOKUP(Tableau10[[#This Row],[Colonne1]],[1]!Tableau124[#All],11,FALSE)</f>
        <v>https://addictions-france.org</v>
      </c>
      <c r="M25" s="45" t="str">
        <f>VLOOKUP(Tableau10[[#This Row],[Colonne1]],[1]!Tableau124[#All],12,FALSE)</f>
        <v xml:space="preserve">Jeudi 12h30-16h </v>
      </c>
      <c r="N25" s="46" t="str">
        <f>VLOOKUP(Tableau10[[#This Row],[Colonne1]],[1]!Tableau124[#All],13,FALSE)</f>
        <v xml:space="preserve"> Locaux identiques à ceux du CSAPA ; Orientation sur rendez-vous ; accessible à la famille et l'entourage</v>
      </c>
    </row>
    <row r="26" spans="2:14" ht="105" x14ac:dyDescent="0.25">
      <c r="B26" s="7">
        <v>104</v>
      </c>
      <c r="C26" s="47" t="str">
        <f>VLOOKUP(Tableau10[[#This Row],[Colonne1]],[1]!Tableau124[#All],2,FALSE)</f>
        <v>Haute-Saône (70)</v>
      </c>
      <c r="D26" s="47" t="str">
        <f>VLOOKUP(Tableau10[[#This Row],[Colonne1]],[1]!Tableau124[#All],3,FALSE)</f>
        <v>Vesoul</v>
      </c>
      <c r="E26" s="47" t="str">
        <f>VLOOKUP(Tableau10[[#This Row],[Colonne1]],[1]!Tableau124[#All],4,FALSE)</f>
        <v>70000</v>
      </c>
      <c r="F26" s="47" t="str">
        <f>VLOOKUP(Tableau10[[#This Row],[Colonne1]],[1]!Tableau124[#All],5,FALSE)</f>
        <v>27 Av. Aristide Briand</v>
      </c>
      <c r="G26" s="47" t="str">
        <f>VLOOKUP(Tableau10[[#This Row],[Colonne1]],[1]!Tableau124[#All],6,FALSE)</f>
        <v>CJC</v>
      </c>
      <c r="H26" s="47" t="str">
        <f>VLOOKUP(Tableau10[[#This Row],[Colonne1]],[1]!Tableau124[#All],7,FALSE)</f>
        <v>Association Addictions France en Haute-Saône</v>
      </c>
      <c r="I26" s="47" t="str">
        <f>VLOOKUP(Tableau10[[#This Row],[Colonne1]],[1]!Tableau124[#All],8,FALSE)</f>
        <v>Associatif</v>
      </c>
      <c r="J26" s="43" t="str">
        <f>VLOOKUP(Tableau10[[#This Row],[Colonne1]],[1]!Tableau124[#All],9,FALSE)</f>
        <v>csapa.vesoul@addictions-france.org</v>
      </c>
      <c r="K26" s="44" t="str">
        <f>VLOOKUP(Tableau10[[#This Row],[Colonne1]],[1]!Tableau124[#All],10,FALSE)</f>
        <v>03-84-76-75-75</v>
      </c>
      <c r="L26" s="43" t="str">
        <f>VLOOKUP(Tableau10[[#This Row],[Colonne1]],[1]!Tableau124[#All],11,FALSE)</f>
        <v>https://addictions-france.org</v>
      </c>
      <c r="M26" s="42" t="str">
        <f>VLOOKUP(Tableau10[[#This Row],[Colonne1]],[1]!Tableau124[#All],12,FALSE)</f>
        <v xml:space="preserve">Lundi, jeudi et vendredi : 8h30-12h30 / 13h-17h
Mardi : 8h30-12h30 / 13h-19h (fermeture de 14h à 16h les 2èmes mardis du mois)
Mercredi 13h-16h30 (semaines impaires) </v>
      </c>
      <c r="N26" s="48" t="str">
        <f>VLOOKUP(Tableau10[[#This Row],[Colonne1]],[1]!Tableau124[#All],13,FALSE)</f>
        <v>- Accueil des familles ; 
- Orientation sur rendez-vous ;
- CJC accessible à la famille et l'entourage ; 
- locaux identiques à ceux du CSAPA. 
Accessible à la famille et l'entourage</v>
      </c>
    </row>
    <row r="27" spans="2:14" ht="225" x14ac:dyDescent="0.25">
      <c r="B27" s="49">
        <v>128</v>
      </c>
      <c r="C27" s="50" t="str">
        <f>VLOOKUP(Tableau10[[#This Row],[Colonne1]],[1]!Tableau124[#All],2,FALSE)</f>
        <v>Jura (39)</v>
      </c>
      <c r="D27" s="50" t="str">
        <f>VLOOKUP(Tableau10[[#This Row],[Colonne1]],[1]!Tableau124[#All],3,FALSE)</f>
        <v>Lons Le Saunier</v>
      </c>
      <c r="E27" s="50" t="str">
        <f>VLOOKUP(Tableau10[[#This Row],[Colonne1]],[1]!Tableau124[#All],4,FALSE)</f>
        <v>39000</v>
      </c>
      <c r="F27" s="50" t="str">
        <f>VLOOKUP(Tableau10[[#This Row],[Colonne1]],[1]!Tableau124[#All],5,FALSE)</f>
        <v>8 rue Jules Bury</v>
      </c>
      <c r="G27" s="50" t="str">
        <f>VLOOKUP(Tableau10[[#This Row],[Colonne1]],[1]!Tableau124[#All],6,FALSE)</f>
        <v>CAARUD de réduction des risques et des dommages à distance</v>
      </c>
      <c r="H27" s="50" t="str">
        <f>VLOOKUP(Tableau10[[#This Row],[Colonne1]],[1]!Tableau124[#All],7,FALSE)</f>
        <v>CAARUD Oppelia Passerelle 39</v>
      </c>
      <c r="I27" s="50" t="str">
        <f>VLOOKUP(Tableau10[[#This Row],[Colonne1]],[1]!Tableau124[#All],8,FALSE)</f>
        <v>Associatif</v>
      </c>
      <c r="J27" s="51" t="str">
        <f>VLOOKUP(Tableau10[[#This Row],[Colonne1]],[1]!Tableau124[#All],9,FALSE)</f>
        <v>contactp39@oppelia.fr</v>
      </c>
      <c r="K27" s="52" t="str">
        <f>VLOOKUP(Tableau10[[#This Row],[Colonne1]],[1]!Tableau124[#All],10,FALSE)</f>
        <v>03 84 24 66 83</v>
      </c>
      <c r="L27" s="53" t="str">
        <f>VLOOKUP(Tableau10[[#This Row],[Colonne1]],[1]!Tableau124[#All],11,FALSE)</f>
        <v>https://www.oppelia.fr/etablissement/passerelle-39-lons-le-saunier/</v>
      </c>
      <c r="M27" s="50" t="str">
        <f>VLOOKUP(Tableau10[[#This Row],[Colonne1]],[1]!Tableau124[#All],12,FALSE)</f>
        <v>Accueil fixe: mardi de 13h30 à 17h00, mercredi de 8h00 à 12h30, jeudi de 16h30 à 20h00</v>
      </c>
      <c r="N27" s="54" t="str">
        <f>VLOOKUP(Tableau10[[#This Row],[Colonne1]],[1]!Tableau124[#All],13,FALSE)</f>
        <v>- Permanences d'accueil ou accueil sur rendez-vous
- unité mobile pouvant servir de lieu d'accueil (déplacements sur tout le département du Jura) ; 
- programme d'échange de seringues ;
- intervention en maraude ; 
- mise à disposition de matériel de consommation à moindre risque ;
- proposition de test rapide d'orientation diagnostic (TROD) ; 
- dispositif TAPAJ
- intervention en milieu festif ;
- intervention en milieu pénitentier à la Maison d'arrêt de Lons-le-Saunier.</v>
      </c>
    </row>
    <row r="28" spans="2:14" ht="60" x14ac:dyDescent="0.25">
      <c r="B28" s="7">
        <v>93</v>
      </c>
      <c r="C28" s="55" t="str">
        <f>VLOOKUP(Tableau10[[#This Row],[Colonne1]],[1]!Tableau124[#All],2,FALSE)</f>
        <v>Haute-Saône (70)</v>
      </c>
      <c r="D28" s="55" t="str">
        <f>VLOOKUP(Tableau10[[#This Row],[Colonne1]],[1]!Tableau124[#All],3,FALSE)</f>
        <v>Lure</v>
      </c>
      <c r="E28" s="55">
        <f>VLOOKUP(Tableau10[[#This Row],[Colonne1]],[1]!Tableau124[#All],4,FALSE)</f>
        <v>70200</v>
      </c>
      <c r="F28" s="55" t="str">
        <f>VLOOKUP(Tableau10[[#This Row],[Colonne1]],[1]!Tableau124[#All],5,FALSE)</f>
        <v>37 rue Carnot</v>
      </c>
      <c r="G28" s="55" t="str">
        <f>VLOOKUP(Tableau10[[#This Row],[Colonne1]],[1]!Tableau124[#All],6,FALSE)</f>
        <v>Consultations Hospitalières externes d'addictologie (autre lieu d'intervention)</v>
      </c>
      <c r="H28" s="55" t="str">
        <f>VLOOKUP(Tableau10[[#This Row],[Colonne1]],[1]!Tableau124[#All],7,FALSE)</f>
        <v>Consultation d'addictologie et de tabacologie (Groupe Hospitalier de la Haute-Saône (GH70))</v>
      </c>
      <c r="I28" s="55" t="str">
        <f>VLOOKUP(Tableau10[[#This Row],[Colonne1]],[1]!Tableau124[#All],8,FALSE)</f>
        <v>Public</v>
      </c>
      <c r="J28" s="11" t="str">
        <f>VLOOKUP(Tableau10[[#This Row],[Colonne1]],[1]!Tableau124[#All],9,FALSE)</f>
        <v>contact@gh70.fr</v>
      </c>
      <c r="K28" s="56" t="str">
        <f>VLOOKUP(Tableau10[[#This Row],[Colonne1]],[1]!Tableau124[#All],10,FALSE)</f>
        <v>03 84 62 43 82</v>
      </c>
      <c r="L28" s="9" t="str">
        <f>VLOOKUP(Tableau10[[#This Row],[Colonne1]],[1]!Tableau124[#All],11,FALSE)</f>
        <v>https://www.gh70.fr</v>
      </c>
      <c r="M28" s="57" t="str">
        <f>VLOOKUP(Tableau10[[#This Row],[Colonne1]],[1]!Tableau124[#All],12,FALSE)</f>
        <v>9h - 17h du lundi au vendredi</v>
      </c>
      <c r="N28" s="12" t="str">
        <f>VLOOKUP(Tableau10[[#This Row],[Colonne1]],[1]!Tableau124[#All],13,FALSE)</f>
        <v>Intervention auprès de public majeurs et mineurs ainsi qu'au Groupe Hospitalier de la Haute-Saône (GH70)</v>
      </c>
    </row>
    <row r="29" spans="2:14" ht="60" x14ac:dyDescent="0.25">
      <c r="B29" s="7">
        <v>97</v>
      </c>
      <c r="C29" s="55" t="str">
        <f>VLOOKUP(Tableau10[[#This Row],[Colonne1]],[1]!Tableau124[#All],2,FALSE)</f>
        <v>Haute-Saône (70)</v>
      </c>
      <c r="D29" s="55" t="str">
        <f>VLOOKUP(Tableau10[[#This Row],[Colonne1]],[1]!Tableau124[#All],3,FALSE)</f>
        <v>Luxeuil-Les-Bains</v>
      </c>
      <c r="E29" s="55">
        <f>VLOOKUP(Tableau10[[#This Row],[Colonne1]],[1]!Tableau124[#All],4,FALSE)</f>
        <v>70300</v>
      </c>
      <c r="F29" s="55" t="str">
        <f>VLOOKUP(Tableau10[[#This Row],[Colonne1]],[1]!Tableau124[#All],5,FALSE)</f>
        <v>12 rue Grammont</v>
      </c>
      <c r="G29" s="55" t="str">
        <f>VLOOKUP(Tableau10[[#This Row],[Colonne1]],[1]!Tableau124[#All],6,FALSE)</f>
        <v>Consultations Hospitalières externes d'addictologie (autre lieu d'intervention)</v>
      </c>
      <c r="H29" s="55" t="str">
        <f>VLOOKUP(Tableau10[[#This Row],[Colonne1]],[1]!Tableau124[#All],7,FALSE)</f>
        <v>Consultation d'addictologie et de tabacologie (Groupe Hospitalier de la Haute-Saône (GH70))</v>
      </c>
      <c r="I29" s="55" t="str">
        <f>VLOOKUP(Tableau10[[#This Row],[Colonne1]],[1]!Tableau124[#All],8,FALSE)</f>
        <v>Public</v>
      </c>
      <c r="J29" s="11" t="str">
        <f>VLOOKUP(Tableau10[[#This Row],[Colonne1]],[1]!Tableau124[#All],9,FALSE)</f>
        <v>contact@gh70.fr</v>
      </c>
      <c r="K29" s="56" t="str">
        <f>VLOOKUP(Tableau10[[#This Row],[Colonne1]],[1]!Tableau124[#All],10,FALSE)</f>
        <v>03 84 62 43 82</v>
      </c>
      <c r="L29" s="9" t="str">
        <f>VLOOKUP(Tableau10[[#This Row],[Colonne1]],[1]!Tableau124[#All],11,FALSE)</f>
        <v>https://www.gh70.fr</v>
      </c>
      <c r="M29" s="57" t="str">
        <f>VLOOKUP(Tableau10[[#This Row],[Colonne1]],[1]!Tableau124[#All],12,FALSE)</f>
        <v>mardi matin</v>
      </c>
      <c r="N29" s="12" t="str">
        <f>VLOOKUP(Tableau10[[#This Row],[Colonne1]],[1]!Tableau124[#All],13,FALSE)</f>
        <v>Intervention auprès de public majeurs et mineurs ainsi qu'au Groupe Hospitalier de la Haute-Saône (GH70)</v>
      </c>
    </row>
    <row r="30" spans="2:14" ht="60" x14ac:dyDescent="0.25">
      <c r="B30" s="7">
        <v>105</v>
      </c>
      <c r="C30" s="55" t="str">
        <f>VLOOKUP(Tableau10[[#This Row],[Colonne1]],[1]!Tableau124[#All],2,FALSE)</f>
        <v>Haute-Saône (70)</v>
      </c>
      <c r="D30" s="55" t="str">
        <f>VLOOKUP(Tableau10[[#This Row],[Colonne1]],[1]!Tableau124[#All],3,FALSE)</f>
        <v>Vesoul</v>
      </c>
      <c r="E30" s="55">
        <f>VLOOKUP(Tableau10[[#This Row],[Colonne1]],[1]!Tableau124[#All],4,FALSE)</f>
        <v>70000</v>
      </c>
      <c r="F30" s="55" t="str">
        <f>VLOOKUP(Tableau10[[#This Row],[Colonne1]],[1]!Tableau124[#All],5,FALSE)</f>
        <v>2 Rue René Heymes</v>
      </c>
      <c r="G30" s="55" t="str">
        <f>VLOOKUP(Tableau10[[#This Row],[Colonne1]],[1]!Tableau124[#All],6,FALSE)</f>
        <v>Consultations Hospitalières externes d'addictologie (autre lieu d'intervention)</v>
      </c>
      <c r="H30" s="55" t="str">
        <f>VLOOKUP(Tableau10[[#This Row],[Colonne1]],[1]!Tableau124[#All],7,FALSE)</f>
        <v>Consultation d'addictologie et de tabacologie (Groupe Hospitalier de la Haute-Saône (GH70))</v>
      </c>
      <c r="I30" s="55" t="str">
        <f>VLOOKUP(Tableau10[[#This Row],[Colonne1]],[1]!Tableau124[#All],8,FALSE)</f>
        <v>Public</v>
      </c>
      <c r="J30" s="11" t="str">
        <f>VLOOKUP(Tableau10[[#This Row],[Colonne1]],[1]!Tableau124[#All],9,FALSE)</f>
        <v>contact@gh70.fr</v>
      </c>
      <c r="K30" s="56" t="str">
        <f>VLOOKUP(Tableau10[[#This Row],[Colonne1]],[1]!Tableau124[#All],10,FALSE)</f>
        <v>03 84 62 43 82</v>
      </c>
      <c r="L30" s="9" t="str">
        <f>VLOOKUP(Tableau10[[#This Row],[Colonne1]],[1]!Tableau124[#All],11,FALSE)</f>
        <v>https://www.gh70.fr</v>
      </c>
      <c r="M30" s="57" t="str">
        <f>VLOOKUP(Tableau10[[#This Row],[Colonne1]],[1]!Tableau124[#All],12,FALSE)</f>
        <v>9h - 17h du lundi au vendredi</v>
      </c>
      <c r="N30" s="12" t="str">
        <f>VLOOKUP(Tableau10[[#This Row],[Colonne1]],[1]!Tableau124[#All],13,FALSE)</f>
        <v>Intervention auprès de public majeurs et mineurs ainsi qu'au Groupe Hospitalier de la Haute-Saône (GH70)</v>
      </c>
    </row>
    <row r="31" spans="2:14" ht="45" x14ac:dyDescent="0.25">
      <c r="B31" s="7">
        <v>100</v>
      </c>
      <c r="C31" s="47" t="str">
        <f>VLOOKUP(Tableau10[[#This Row],[Colonne1]],[1]!Tableau124[#All],2,FALSE)</f>
        <v>Haute-Saône (70)</v>
      </c>
      <c r="D31" s="45" t="str">
        <f>VLOOKUP(Tableau10[[#This Row],[Colonne1]],[1]!Tableau124[#All],3,FALSE)</f>
        <v>Luxueil-les-Bains</v>
      </c>
      <c r="E31" s="45">
        <f>VLOOKUP(Tableau10[[#This Row],[Colonne1]],[1]!Tableau124[#All],4,FALSE)</f>
        <v>70300</v>
      </c>
      <c r="F31" s="45" t="str">
        <f>VLOOKUP(Tableau10[[#This Row],[Colonne1]],[1]!Tableau124[#All],5,FALSE)</f>
        <v>MDA, Place du 8 mai 1945 70300 LUXEUIL-LES-BAINS</v>
      </c>
      <c r="G31" s="45" t="str">
        <f>VLOOKUP(Tableau10[[#This Row],[Colonne1]],[1]!Tableau124[#All],6,FALSE)</f>
        <v>CJC</v>
      </c>
      <c r="H31" s="45" t="str">
        <f>VLOOKUP(Tableau10[[#This Row],[Colonne1]],[1]!Tableau124[#All],7,FALSE)</f>
        <v>CSAPA Vesoul</v>
      </c>
      <c r="I31" s="45" t="str">
        <f>VLOOKUP(Tableau10[[#This Row],[Colonne1]],[1]!Tableau124[#All],8,FALSE)</f>
        <v>Associatif</v>
      </c>
      <c r="J31" s="43" t="str">
        <f>VLOOKUP(Tableau10[[#This Row],[Colonne1]],[1]!Tableau124[#All],9,FALSE)</f>
        <v>csapa.vesoul@addictions-france.org</v>
      </c>
      <c r="K31" s="44" t="str">
        <f>VLOOKUP(Tableau10[[#This Row],[Colonne1]],[1]!Tableau124[#All],10,FALSE)</f>
        <v>03-84-76-75-75</v>
      </c>
      <c r="L31" s="58"/>
      <c r="M31" s="58"/>
      <c r="N31" s="59" t="str">
        <f>VLOOKUP(Tableau10[[#This Row],[Colonne1]],[1]!Tableau124[#All],13,FALSE)</f>
        <v>CJC avancées ; Orientation sur rendez-vous ; accessible à la famille et l'entourage</v>
      </c>
    </row>
    <row r="32" spans="2:14" ht="45" x14ac:dyDescent="0.25">
      <c r="B32" s="7">
        <v>114</v>
      </c>
      <c r="C32" s="47" t="str">
        <f>VLOOKUP(Tableau10[[#This Row],[Colonne1]],[1]!Tableau124[#All],2,FALSE)</f>
        <v>Haute-Saône (70)</v>
      </c>
      <c r="D32" s="45" t="str">
        <f>VLOOKUP(Tableau10[[#This Row],[Colonne1]],[1]!Tableau124[#All],3,FALSE)</f>
        <v>Vesoul</v>
      </c>
      <c r="E32" s="45">
        <f>VLOOKUP(Tableau10[[#This Row],[Colonne1]],[1]!Tableau124[#All],4,FALSE)</f>
        <v>70000</v>
      </c>
      <c r="F32" s="45" t="str">
        <f>VLOOKUP(Tableau10[[#This Row],[Colonne1]],[1]!Tableau124[#All],5,FALSE)</f>
        <v>MDA Vesoul : 19 rue de la Banque 4ème étage</v>
      </c>
      <c r="G32" s="47" t="str">
        <f>VLOOKUP(Tableau10[[#This Row],[Colonne1]],[1]!Tableau124[#All],6,FALSE)</f>
        <v>CJC</v>
      </c>
      <c r="H32" s="47" t="str">
        <f>VLOOKUP(Tableau10[[#This Row],[Colonne1]],[1]!Tableau124[#All],7,FALSE)</f>
        <v>CSAPA Vesoul</v>
      </c>
      <c r="I32" s="45" t="str">
        <f>VLOOKUP(Tableau10[[#This Row],[Colonne1]],[1]!Tableau124[#All],8,FALSE)</f>
        <v>Associatif</v>
      </c>
      <c r="J32" s="43" t="str">
        <f>VLOOKUP(Tableau10[[#This Row],[Colonne1]],[1]!Tableau124[#All],9,FALSE)</f>
        <v>csapa.vesoul@addictions-france.org</v>
      </c>
      <c r="K32" s="44" t="str">
        <f>VLOOKUP(Tableau10[[#This Row],[Colonne1]],[1]!Tableau124[#All],10,FALSE)</f>
        <v>03-84-76-75-75</v>
      </c>
      <c r="L32" s="43" t="str">
        <f>VLOOKUP(Tableau10[[#This Row],[Colonne1]],[1]!Tableau124[#All],11,FALSE)</f>
        <v>https://addictions-france.org</v>
      </c>
      <c r="M32" s="58"/>
      <c r="N32" s="59" t="str">
        <f>VLOOKUP(Tableau10[[#This Row],[Colonne1]],[1]!Tableau124[#All],13,FALSE)</f>
        <v>CJC avancées ; Orientation sur rendez-vous ; accessible à la famille et l'entourage</v>
      </c>
    </row>
    <row r="33" ht="86.45" customHeight="1" x14ac:dyDescent="0.25"/>
    <row r="34" ht="86.45" customHeight="1" x14ac:dyDescent="0.25"/>
    <row r="35" ht="86.45" customHeight="1" x14ac:dyDescent="0.25"/>
    <row r="36" ht="86.45" customHeight="1" x14ac:dyDescent="0.25"/>
    <row r="37" ht="86.45" customHeight="1" x14ac:dyDescent="0.25"/>
    <row r="38" ht="86.45" customHeight="1" x14ac:dyDescent="0.25"/>
    <row r="39" ht="86.45" customHeight="1" x14ac:dyDescent="0.25"/>
    <row r="40" ht="86.45" customHeight="1" x14ac:dyDescent="0.25"/>
    <row r="41" ht="86.45" customHeight="1" x14ac:dyDescent="0.25"/>
  </sheetData>
  <mergeCells count="1">
    <mergeCell ref="C3:O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GNECCHI, Delphine (ARS-BFC/BFC/DIRCOM)</dc:creator>
  <cp:lastModifiedBy>GNECCHI, Delphine (ARS-BFC/BFC/DIRCOM)</cp:lastModifiedBy>
  <dcterms:created xsi:type="dcterms:W3CDTF">2023-09-25T14:57:53Z</dcterms:created>
  <dcterms:modified xsi:type="dcterms:W3CDTF">2023-09-25T14:58:24Z</dcterms:modified>
</cp:coreProperties>
</file>