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phine.gnecchi\Desktop\addicto\new 2023\"/>
    </mc:Choice>
  </mc:AlternateContent>
  <bookViews>
    <workbookView xWindow="0" yWindow="0" windowWidth="28800" windowHeight="1410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<sst xmlns="http://schemas.openxmlformats.org/spreadsheetml/2006/main" count="14" uniqueCount="14">
  <si>
    <t>Structures intervenant dans le Territoire de Belfort (90)</t>
  </si>
  <si>
    <t>Colonne1</t>
  </si>
  <si>
    <t>Département</t>
  </si>
  <si>
    <t>Commune d'implantation de la structure</t>
  </si>
  <si>
    <t>Code postal</t>
  </si>
  <si>
    <t>Adresse</t>
  </si>
  <si>
    <t>Type de structure</t>
  </si>
  <si>
    <t>Nom de la structure</t>
  </si>
  <si>
    <t>Statut de la structure</t>
  </si>
  <si>
    <t>Mail</t>
  </si>
  <si>
    <t>Numéro de téléphone</t>
  </si>
  <si>
    <t>Site internet</t>
  </si>
  <si>
    <t>Jours et horaires</t>
  </si>
  <si>
    <t>Informations complémentaires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</si>
</sst>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4472C4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CC5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000000"/>
      </patternFill>
    </fill>
    <fill>
      <patternFill patternType="solid">
        <fgColor rgb="FFFFCCCC"/>
        <bgColor rgb="FFFFFFFF"/>
      </patternFill>
    </fill>
    <fill>
      <patternFill patternType="solid">
        <fgColor rgb="FF9BC2E6"/>
        <bgColor rgb="FF000000"/>
      </patternFill>
    </fill>
    <fill>
      <patternFill patternType="solid">
        <fgColor rgb="FF9BC2E6"/>
        <bgColor rgb="FFFFFFFF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FFFFF"/>
      </patternFill>
    </fill>
    <fill>
      <patternFill patternType="solid">
        <fgColor rgb="FFD6DCE4"/>
        <bgColor rgb="FF000000"/>
      </patternFill>
    </fill>
    <fill>
      <patternFill patternType="solid">
        <fgColor rgb="FFD6DCE4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9" borderId="3" xfId="0" applyNumberFormat="1" applyFont="1" applyFill="1" applyBorder="1" applyAlignment="1">
      <alignment horizontal="center" vertical="center" wrapText="1"/>
    </xf>
    <xf numFmtId="0" fontId="6" fillId="9" borderId="3" xfId="0" applyNumberFormat="1" applyFont="1" applyFill="1" applyBorder="1" applyAlignment="1">
      <alignment horizontal="center" vertical="center" wrapText="1"/>
    </xf>
    <xf numFmtId="0" fontId="4" fillId="9" borderId="4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center" vertical="center" wrapText="1"/>
    </xf>
    <xf numFmtId="164" fontId="4" fillId="12" borderId="3" xfId="0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quotePrefix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6" fillId="14" borderId="3" xfId="1" applyFont="1" applyFill="1" applyBorder="1" applyAlignment="1">
      <alignment horizontal="center" vertical="center" wrapText="1"/>
    </xf>
    <xf numFmtId="164" fontId="4" fillId="14" borderId="3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4" xfId="0" quotePrefix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2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  <border outline="0">
        <right style="thin">
          <color rgb="FF000000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outline val="0"/>
        <shadow val="0"/>
        <u/>
        <vertAlign val="baseline"/>
        <sz val="11"/>
        <color rgb="FF4472C4"/>
        <name val="Calibri"/>
        <scheme val="none"/>
      </font>
      <numFmt numFmtId="0" formatCode="General"/>
    </dxf>
    <dxf>
      <numFmt numFmtId="0" formatCode="General"/>
      <border outline="0">
        <right style="thin">
          <color rgb="FF000000"/>
        </right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E2EFD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9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pertoire_ARS_BFC_KPMG_%20vUSAGER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sentation globale"/>
      <sheetName val="Accès direct usagers"/>
      <sheetName val="Cotes d'Or (21)"/>
      <sheetName val="Jura (39)"/>
      <sheetName val="Nievre (58)"/>
      <sheetName val="Doubs (25)"/>
      <sheetName val="Haute-Saône (70)"/>
      <sheetName val="Saône-et-Loire (71)"/>
      <sheetName val="Yonne (89)"/>
      <sheetName val="Territoire de Belfort (90)"/>
      <sheetName val="Nord-Franche-Comté"/>
      <sheetName val="Sevrage simple"/>
      <sheetName val="Soins complexes"/>
      <sheetName val="ELSA"/>
      <sheetName val="Hospi de jour"/>
      <sheetName val="Penitentier"/>
      <sheetName val="SSR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Tableau1" displayName="Tableau1" ref="B5:N15" totalsRowShown="0" headerRowDxfId="14" tableBorderDxfId="13">
  <autoFilter ref="B5:N15"/>
  <sortState ref="B6:N15">
    <sortCondition ref="H5:H15"/>
  </sortState>
  <tableColumns count="13">
    <tableColumn id="1" name="Colonne1" dataDxfId="12"/>
    <tableColumn id="2" name="Département" dataDxfId="11">
      <calculatedColumnFormula>VLOOKUP(Tableau1[[#This Row],[Colonne1]],[1]!Tableau124[#All],2,FALSE)</calculatedColumnFormula>
    </tableColumn>
    <tableColumn id="3" name="Commune d'implantation de la structure" dataDxfId="10">
      <calculatedColumnFormula>VLOOKUP(Tableau1[[#This Row],[Colonne1]],[1]!Tableau124[#All],3,FALSE)</calculatedColumnFormula>
    </tableColumn>
    <tableColumn id="4" name="Code postal" dataDxfId="9">
      <calculatedColumnFormula>VLOOKUP(Tableau1[[#This Row],[Colonne1]],[1]!Tableau124[#All],4,FALSE)</calculatedColumnFormula>
    </tableColumn>
    <tableColumn id="5" name="Adresse" dataDxfId="8">
      <calculatedColumnFormula>VLOOKUP(Tableau1[[#This Row],[Colonne1]],[1]!Tableau124[#All],5,FALSE)</calculatedColumnFormula>
    </tableColumn>
    <tableColumn id="6" name="Type de structure" dataDxfId="7">
      <calculatedColumnFormula>VLOOKUP(Tableau1[[#This Row],[Colonne1]],[1]!Tableau124[#All],6,FALSE)</calculatedColumnFormula>
    </tableColumn>
    <tableColumn id="7" name="Nom de la structure" dataDxfId="6">
      <calculatedColumnFormula>VLOOKUP(Tableau1[[#This Row],[Colonne1]],[1]!Tableau124[#All],7,FALSE)</calculatedColumnFormula>
    </tableColumn>
    <tableColumn id="8" name="Statut de la structure" dataDxfId="5">
      <calculatedColumnFormula>VLOOKUP(Tableau1[[#This Row],[Colonne1]],[1]!Tableau124[#All],8,FALSE)</calculatedColumnFormula>
    </tableColumn>
    <tableColumn id="9" name="Mail" dataDxfId="4">
      <calculatedColumnFormula>VLOOKUP(Tableau1[[#This Row],[Colonne1]],[1]!Tableau124[#All],9,FALSE)</calculatedColumnFormula>
    </tableColumn>
    <tableColumn id="10" name="Numéro de téléphone" dataDxfId="3">
      <calculatedColumnFormula>VLOOKUP(Tableau1[[#This Row],[Colonne1]],[1]!Tableau124[#All],10,FALSE)</calculatedColumnFormula>
    </tableColumn>
    <tableColumn id="11" name="Site internet" dataDxfId="2">
      <calculatedColumnFormula>VLOOKUP(Tableau1[[#This Row],[Colonne1]],[1]!Tableau124[#All],11,FALSE)</calculatedColumnFormula>
    </tableColumn>
    <tableColumn id="12" name="Jours et horaires" dataDxfId="1">
      <calculatedColumnFormula>VLOOKUP(Tableau1[[#This Row],[Colonne1]],[1]!Tableau124[#All],12,FALSE)</calculatedColumnFormula>
    </tableColumn>
    <tableColumn id="13" name="Informations complémentaires" dataDxfId="0">
      <calculatedColumnFormula>VLOOKUP(Tableau1[[#This Row],[Colonne1]],[1]!Tableau124[#All],13,FALSE)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C6" sqref="C6"/>
    </sheetView>
  </sheetViews>
  <sheetFormatPr baseColWidth="10" defaultColWidth="10.5703125" defaultRowHeight="15" x14ac:dyDescent="0.25"/>
  <cols>
    <col min="1" max="1" width="16.5703125" style="1" customWidth="1"/>
    <col min="2" max="2" width="14.7109375" style="2" customWidth="1"/>
    <col min="3" max="3" width="18.85546875" style="2" customWidth="1"/>
    <col min="4" max="4" width="50.85546875" style="2" customWidth="1"/>
    <col min="5" max="5" width="24.140625" style="2" customWidth="1"/>
    <col min="6" max="6" width="21.42578125" style="2" customWidth="1"/>
    <col min="7" max="7" width="25.28515625" style="2" customWidth="1"/>
    <col min="8" max="8" width="27.28515625" style="2" customWidth="1"/>
    <col min="9" max="9" width="33.140625" style="2" customWidth="1"/>
    <col min="10" max="10" width="20.42578125" style="2" customWidth="1"/>
    <col min="11" max="11" width="28.42578125" style="2" customWidth="1"/>
    <col min="12" max="12" width="20.5703125" style="2" customWidth="1"/>
    <col min="13" max="13" width="25" style="2" customWidth="1"/>
    <col min="14" max="14" width="40.28515625" style="2" customWidth="1"/>
    <col min="15" max="15" width="48" style="2" hidden="1" customWidth="1"/>
    <col min="16" max="16384" width="10.5703125" style="2"/>
  </cols>
  <sheetData>
    <row r="1" spans="1:15" ht="57.2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5" ht="18.75" x14ac:dyDescent="0.25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5" spans="1:15" s="5" customFormat="1" x14ac:dyDescent="0.25">
      <c r="A5" s="4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</row>
    <row r="6" spans="1:15" ht="45" x14ac:dyDescent="0.25">
      <c r="B6" s="7">
        <v>198</v>
      </c>
      <c r="C6" s="8" t="str">
        <f>VLOOKUP(Tableau1[[#This Row],[Colonne1]],[1]!Tableau124[#All],2,FALSE)</f>
        <v>Territoire de Belfort (90)</v>
      </c>
      <c r="D6" s="8" t="str">
        <f>VLOOKUP(Tableau1[[#This Row],[Colonne1]],[1]!Tableau124[#All],3,FALSE)</f>
        <v>Belfort</v>
      </c>
      <c r="E6" s="8">
        <f>VLOOKUP(Tableau1[[#This Row],[Colonne1]],[1]!Tableau124[#All],4,FALSE)</f>
        <v>90000</v>
      </c>
      <c r="F6" s="8" t="str">
        <f>VLOOKUP(Tableau1[[#This Row],[Colonne1]],[1]!Tableau124[#All],5,FALSE)</f>
        <v>CMP Adultes, 53 Bd  Renaud de Bourgogne</v>
      </c>
      <c r="G6" s="8" t="str">
        <f>VLOOKUP(Tableau1[[#This Row],[Colonne1]],[1]!Tableau124[#All],6,FALSE)</f>
        <v>Consultations Hospitalières externes d'addictologie</v>
      </c>
      <c r="H6" s="8" t="str">
        <f>VLOOKUP(Tableau1[[#This Row],[Colonne1]],[1]!Tableau124[#All],7,FALSE)</f>
        <v>AHBFC</v>
      </c>
      <c r="I6" s="8" t="str">
        <f>VLOOKUP(Tableau1[[#This Row],[Colonne1]],[1]!Tableau124[#All],8,FALSE)</f>
        <v>Associatif</v>
      </c>
      <c r="J6" s="9" t="str">
        <f>VLOOKUP(Tableau1[[#This Row],[Colonne1]],[1]!Tableau124[#All],9,FALSE)</f>
        <v>contact@ahbfc.fr</v>
      </c>
      <c r="K6" s="10" t="str">
        <f>VLOOKUP(Tableau1[[#This Row],[Colonne1]],[1]!Tableau124[#All],10,FALSE)</f>
        <v>03 84 57 45 37</v>
      </c>
      <c r="L6" s="9" t="str">
        <f>VLOOKUP(Tableau1[[#This Row],[Colonne1]],[1]!Tableau124[#All],11,FALSE)</f>
        <v>www.ahbfc.fr</v>
      </c>
      <c r="M6" s="11" t="str">
        <f>VLOOKUP(Tableau1[[#This Row],[Colonne1]],[1]!Tableau124[#All],12,FALSE)</f>
        <v>du lundi au vendredi après-midi (14h-17h), sur rendez-vous.</v>
      </c>
      <c r="N6" s="12" t="str">
        <f>VLOOKUP(Tableau1[[#This Row],[Colonne1]],[1]!Tableau124[#All],13,FALSE)</f>
        <v>Intervention auprès de public majeurs</v>
      </c>
    </row>
    <row r="7" spans="1:15" ht="90" x14ac:dyDescent="0.25">
      <c r="B7" s="7">
        <v>203</v>
      </c>
      <c r="C7" s="13" t="str">
        <f>VLOOKUP(Tableau1[[#This Row],[Colonne1]],[1]!Tableau124[#All],2,FALSE)</f>
        <v>Territoire de Belfort (90)</v>
      </c>
      <c r="D7" s="13" t="str">
        <f>VLOOKUP(Tableau1[[#This Row],[Colonne1]],[1]!Tableau124[#All],3,FALSE)</f>
        <v xml:space="preserve">Belfort </v>
      </c>
      <c r="E7" s="13">
        <f>VLOOKUP(Tableau1[[#This Row],[Colonne1]],[1]!Tableau124[#All],4,FALSE)</f>
        <v>90000</v>
      </c>
      <c r="F7" s="14" t="str">
        <f>VLOOKUP(Tableau1[[#This Row],[Colonne1]],[1]!Tableau124[#All],5,FALSE)</f>
        <v>4 rue Georges Koechlin</v>
      </c>
      <c r="G7" s="13" t="str">
        <f>VLOOKUP(Tableau1[[#This Row],[Colonne1]],[1]!Tableau124[#All],6,FALSE)</f>
        <v>CAARUD</v>
      </c>
      <c r="H7" s="13" t="str">
        <f>VLOOKUP(Tableau1[[#This Row],[Colonne1]],[1]!Tableau124[#All],7,FALSE)</f>
        <v>CAARUD ENTR'ACTES - Association d'Hygiène Sociale de Franche Comté</v>
      </c>
      <c r="I7" s="13" t="str">
        <f>VLOOKUP(Tableau1[[#This Row],[Colonne1]],[1]!Tableau124[#All],8,FALSE)</f>
        <v>Associatif</v>
      </c>
      <c r="J7" s="15" t="str">
        <f>VLOOKUP(Tableau1[[#This Row],[Colonne1]],[1]!Tableau124[#All],9,FALSE)</f>
        <v>pole-addictologie.nfc@ahs-fc.fr</v>
      </c>
      <c r="K7" s="16" t="str">
        <f>VLOOKUP(Tableau1[[#This Row],[Colonne1]],[1]!Tableau124[#All],10,FALSE)</f>
        <v>03.84.26.12.20</v>
      </c>
      <c r="L7" s="17" t="str">
        <f>VLOOKUP(Tableau1[[#This Row],[Colonne1]],[1]!Tableau124[#All],11,FALSE)</f>
        <v>www.ahs-fc.fr</v>
      </c>
      <c r="M7" s="18" t="str">
        <f>VLOOKUP(Tableau1[[#This Row],[Colonne1]],[1]!Tableau124[#All],12,FALSE)</f>
        <v>Belfort : 
mardi et vendredi de 11h à 16h</v>
      </c>
      <c r="N7" s="19" t="str">
        <f>VLOOKUP(Tableau1[[#This Row],[Colonne1]],[1]!Tableau124[#All],13,FALSE)</f>
        <v>- unité mobile K-mobile pouvant servir de lieu d'accueil (déplacements sur tout le territoire Nord-Franche-Comté) ; 
- programme d'échange de seringues ;
- interventions ponctuelles en maraude ; 
- intervention en milieu festif ;</v>
      </c>
    </row>
    <row r="8" spans="1:15" ht="225" x14ac:dyDescent="0.25">
      <c r="B8" s="20">
        <v>128</v>
      </c>
      <c r="C8" s="21" t="str">
        <f>VLOOKUP(Tableau1[[#This Row],[Colonne1]],[1]!Tableau124[#All],2,FALSE)</f>
        <v>Jura (39)</v>
      </c>
      <c r="D8" s="21" t="str">
        <f>VLOOKUP(Tableau1[[#This Row],[Colonne1]],[1]!Tableau124[#All],3,FALSE)</f>
        <v>Lons Le Saunier</v>
      </c>
      <c r="E8" s="21" t="str">
        <f>VLOOKUP(Tableau1[[#This Row],[Colonne1]],[1]!Tableau124[#All],4,FALSE)</f>
        <v>39000</v>
      </c>
      <c r="F8" s="21" t="str">
        <f>VLOOKUP(Tableau1[[#This Row],[Colonne1]],[1]!Tableau124[#All],5,FALSE)</f>
        <v>8 rue Jules Bury</v>
      </c>
      <c r="G8" s="21" t="str">
        <f>VLOOKUP(Tableau1[[#This Row],[Colonne1]],[1]!Tableau124[#All],6,FALSE)</f>
        <v>CAARUD de réduction des risques et des dommages à distance</v>
      </c>
      <c r="H8" s="21" t="str">
        <f>VLOOKUP(Tableau1[[#This Row],[Colonne1]],[1]!Tableau124[#All],7,FALSE)</f>
        <v>CAARUD Oppelia Passerelle 39</v>
      </c>
      <c r="I8" s="21" t="str">
        <f>VLOOKUP(Tableau1[[#This Row],[Colonne1]],[1]!Tableau124[#All],8,FALSE)</f>
        <v>Associatif</v>
      </c>
      <c r="J8" s="22" t="str">
        <f>VLOOKUP(Tableau1[[#This Row],[Colonne1]],[1]!Tableau124[#All],9,FALSE)</f>
        <v>contactp39@oppelia.fr</v>
      </c>
      <c r="K8" s="21" t="str">
        <f>VLOOKUP(Tableau1[[#This Row],[Colonne1]],[1]!Tableau124[#All],10,FALSE)</f>
        <v>03 84 24 66 83</v>
      </c>
      <c r="L8" s="22" t="str">
        <f>VLOOKUP(Tableau1[[#This Row],[Colonne1]],[1]!Tableau124[#All],11,FALSE)</f>
        <v>https://www.oppelia.fr/etablissement/passerelle-39-lons-le-saunier/</v>
      </c>
      <c r="M8" s="21" t="str">
        <f>VLOOKUP(Tableau1[[#This Row],[Colonne1]],[1]!Tableau124[#All],12,FALSE)</f>
        <v>Accueil fixe: mardi de 13h30 à 17h00, mercredi de 8h00 à 12h30, jeudi de 16h30 à 20h00</v>
      </c>
      <c r="N8" s="23" t="str">
        <f>VLOOKUP(Tableau1[[#This Row],[Colonne1]],[1]!Tableau124[#All],13,FALSE)</f>
        <v>- Permanences d'accueil ou accueil sur rendez-vous
- unité mobile pouvant servir de lieu d'accueil (déplacements sur tout le département du Jura) ; 
- programme d'échange de seringues ;
- intervention en maraude ; 
- mise à disposition de matériel de consommation à moindre risque ;
- proposition de test rapide d'orientation diagnostic (TROD) ; 
- dispositif TAPAJ
- intervention en milieu festif ;
- intervention en milieu pénitentier à la Maison d'arrêt de Lons-le-Saunier.</v>
      </c>
    </row>
    <row r="9" spans="1:15" ht="60" x14ac:dyDescent="0.25">
      <c r="B9" s="7">
        <v>199</v>
      </c>
      <c r="C9" s="8" t="str">
        <f>VLOOKUP(Tableau1[[#This Row],[Colonne1]],[1]!Tableau124[#All],2,FALSE)</f>
        <v>Territoire de Belfort (90)</v>
      </c>
      <c r="D9" s="8" t="str">
        <f>VLOOKUP(Tableau1[[#This Row],[Colonne1]],[1]!Tableau124[#All],3,FALSE)</f>
        <v>Belfort</v>
      </c>
      <c r="E9" s="8">
        <f>VLOOKUP(Tableau1[[#This Row],[Colonne1]],[1]!Tableau124[#All],4,FALSE)</f>
        <v>90000</v>
      </c>
      <c r="F9" s="8" t="str">
        <f>VLOOKUP(Tableau1[[#This Row],[Colonne1]],[1]!Tableau124[#All],5,FALSE)</f>
        <v>CMP, 2 Av. des Usines</v>
      </c>
      <c r="G9" s="8" t="str">
        <f>VLOOKUP(Tableau1[[#This Row],[Colonne1]],[1]!Tableau124[#All],6,FALSE)</f>
        <v>Consultations Hospitalières externes en tabacologie (autre lieu d'intervention)</v>
      </c>
      <c r="H9" s="8" t="str">
        <f>VLOOKUP(Tableau1[[#This Row],[Colonne1]],[1]!Tableau124[#All],7,FALSE)</f>
        <v>CMP (AHBFC)</v>
      </c>
      <c r="I9" s="8" t="str">
        <f>VLOOKUP(Tableau1[[#This Row],[Colonne1]],[1]!Tableau124[#All],8,FALSE)</f>
        <v>Associatif</v>
      </c>
      <c r="J9" s="9" t="str">
        <f>VLOOKUP(Tableau1[[#This Row],[Colonne1]],[1]!Tableau124[#All],9,FALSE)</f>
        <v>contact@ahbfc.fr</v>
      </c>
      <c r="K9" s="10" t="str">
        <f>VLOOKUP(Tableau1[[#This Row],[Colonne1]],[1]!Tableau124[#All],10,FALSE)</f>
        <v>03 84 68 25 00</v>
      </c>
      <c r="L9" s="9" t="str">
        <f>VLOOKUP(Tableau1[[#This Row],[Colonne1]],[1]!Tableau124[#All],11,FALSE)</f>
        <v>www.ahbfc.fr</v>
      </c>
      <c r="M9" s="11" t="str">
        <f>VLOOKUP(Tableau1[[#This Row],[Colonne1]],[1]!Tableau124[#All],12,FALSE)</f>
        <v>du lundi au vendredi 14h-17h</v>
      </c>
      <c r="N9" s="12" t="str">
        <f>VLOOKUP(Tableau1[[#This Row],[Colonne1]],[1]!Tableau124[#All],13,FALSE)</f>
        <v xml:space="preserve">Intervention auprès de public majeurs </v>
      </c>
    </row>
    <row r="10" spans="1:15" ht="120" x14ac:dyDescent="0.25">
      <c r="B10" s="7">
        <v>201</v>
      </c>
      <c r="C10" s="24" t="str">
        <f>VLOOKUP(Tableau1[[#This Row],[Colonne1]],[1]!Tableau124[#All],2,FALSE)</f>
        <v>Territoire de Belfort (90)</v>
      </c>
      <c r="D10" s="24" t="str">
        <f>VLOOKUP(Tableau1[[#This Row],[Colonne1]],[1]!Tableau124[#All],3,FALSE)</f>
        <v>Belfort</v>
      </c>
      <c r="E10" s="24" t="str">
        <f>VLOOKUP(Tableau1[[#This Row],[Colonne1]],[1]!Tableau124[#All],4,FALSE)</f>
        <v>90000</v>
      </c>
      <c r="F10" s="24" t="str">
        <f>VLOOKUP(Tableau1[[#This Row],[Colonne1]],[1]!Tableau124[#All],5,FALSE)</f>
        <v>6 Rue du Rhône</v>
      </c>
      <c r="G10" s="24" t="str">
        <f>VLOOKUP(Tableau1[[#This Row],[Colonne1]],[1]!Tableau124[#All],6,FALSE)</f>
        <v>CSAPA</v>
      </c>
      <c r="H10" s="24" t="str">
        <f>VLOOKUP(Tableau1[[#This Row],[Colonne1]],[1]!Tableau124[#All],7,FALSE)</f>
        <v>CSAPA de Belfort - Association Addictions France
CSAPA Le Relais Equinoxe - Association d'Hygiène Sociale de Franche Comté</v>
      </c>
      <c r="I10" s="24" t="str">
        <f>VLOOKUP(Tableau1[[#This Row],[Colonne1]],[1]!Tableau124[#All],8,FALSE)</f>
        <v>Associatif</v>
      </c>
      <c r="J10" s="25" t="str">
        <f>VLOOKUP(Tableau1[[#This Row],[Colonne1]],[1]!Tableau124[#All],9,FALSE)</f>
        <v>csapa.belfort@addictions-france.org
pole-addictologie.nfc@ahs-fc.fr</v>
      </c>
      <c r="K10" s="26" t="str">
        <f>VLOOKUP(Tableau1[[#This Row],[Colonne1]],[1]!Tableau124[#All],10,FALSE)</f>
        <v>03.84.22.31.39
03 84 21 76 02</v>
      </c>
      <c r="L10" s="25" t="str">
        <f>VLOOKUP(Tableau1[[#This Row],[Colonne1]],[1]!Tableau124[#All],11,FALSE)</f>
        <v>www.addictions-france.org
www.ahs-fc.fr</v>
      </c>
      <c r="M10" s="27" t="str">
        <f>VLOOKUP(Tableau1[[#This Row],[Colonne1]],[1]!Tableau124[#All],12,FALSE)</f>
        <v>Lundi au jeudi de 9h à 18h ; Vendredi de 9h à 16h
Consultations Jeunes Consommateurs : Mercredi 14h-17h (salle rdc rue du rhône) et sur les horaires du Csapa</v>
      </c>
      <c r="N10" s="28" t="str">
        <f>VLOOKUP(Tableau1[[#This Row],[Colonne1]],[1]!Tableau124[#All],13,FALSE)</f>
        <v>- Réalisation de consultations avancées sur Trevenans ;
- intervention en milieu festif ;
- Intervention en milieu pénitentiaire à la maison d'arrêt de Belfort ;
- proposition de test rapide d'orientation diagnostic (TROD) ; 
- présence d'une CJC.</v>
      </c>
    </row>
    <row r="11" spans="1:15" ht="60" x14ac:dyDescent="0.25">
      <c r="B11" s="7">
        <v>206</v>
      </c>
      <c r="C11" s="29" t="str">
        <f>VLOOKUP(Tableau1[[#This Row],[Colonne1]],[1]!Tableau124[#All],2,FALSE)</f>
        <v>Territoire de Belfort (90)</v>
      </c>
      <c r="D11" s="29" t="str">
        <f>VLOOKUP(Tableau1[[#This Row],[Colonne1]],[1]!Tableau124[#All],3,FALSE)</f>
        <v>Trévenans</v>
      </c>
      <c r="E11" s="29">
        <f>VLOOKUP(Tableau1[[#This Row],[Colonne1]],[1]!Tableau124[#All],4,FALSE)</f>
        <v>90400</v>
      </c>
      <c r="F11" s="29" t="str">
        <f>VLOOKUP(Tableau1[[#This Row],[Colonne1]],[1]!Tableau124[#All],5,FALSE)</f>
        <v>Hôpital Nord Franche-Comté, 100 route de Moval</v>
      </c>
      <c r="G11" s="29" t="str">
        <f>VLOOKUP(Tableau1[[#This Row],[Colonne1]],[1]!Tableau124[#All],6,FALSE)</f>
        <v>CSAPA (consultations avancées)</v>
      </c>
      <c r="H11" s="29" t="str">
        <f>VLOOKUP(Tableau1[[#This Row],[Colonne1]],[1]!Tableau124[#All],7,FALSE)</f>
        <v>CSAPA de Belfort - Association Addictions France - consultations avancées</v>
      </c>
      <c r="I11" s="29" t="str">
        <f>VLOOKUP(Tableau1[[#This Row],[Colonne1]],[1]!Tableau124[#All],8,FALSE)</f>
        <v>Associatif</v>
      </c>
      <c r="J11" s="25" t="str">
        <f>VLOOKUP(Tableau1[[#This Row],[Colonne1]],[1]!Tableau124[#All],9,FALSE)</f>
        <v>csapa.belfort@addictions-france.org</v>
      </c>
      <c r="K11" s="26" t="str">
        <f>VLOOKUP(Tableau1[[#This Row],[Colonne1]],[1]!Tableau124[#All],10,FALSE)</f>
        <v>03.84.22.31.40</v>
      </c>
      <c r="L11" s="25" t="str">
        <f>VLOOKUP(Tableau1[[#This Row],[Colonne1]],[1]!Tableau124[#All],11,FALSE)</f>
        <v>www.addictions-france.org</v>
      </c>
      <c r="M11" s="27" t="str">
        <f>VLOOKUP(Tableau1[[#This Row],[Colonne1]],[1]!Tableau124[#All],12,FALSE)</f>
        <v>Le lundi de 9h30 à 11h30 et le jeudi de 9h à 12h30</v>
      </c>
      <c r="N11" s="30" t="str">
        <f>VLOOKUP(Tableau1[[#This Row],[Colonne1]],[1]!Tableau124[#All],13,FALSE)</f>
        <v>Réalisation de consultations avancées</v>
      </c>
    </row>
    <row r="12" spans="1:15" ht="60" x14ac:dyDescent="0.25">
      <c r="B12" s="7">
        <v>204</v>
      </c>
      <c r="C12" s="31" t="str">
        <f>VLOOKUP(Tableau1[[#This Row],[Colonne1]],[1]!Tableau124[#All],2,FALSE)</f>
        <v>Territoire de Belfort (90)</v>
      </c>
      <c r="D12" s="29" t="str">
        <f>VLOOKUP(Tableau1[[#This Row],[Colonne1]],[1]!Tableau124[#All],3,FALSE)</f>
        <v>Delle</v>
      </c>
      <c r="E12" s="29">
        <f>VLOOKUP(Tableau1[[#This Row],[Colonne1]],[1]!Tableau124[#All],4,FALSE)</f>
        <v>90100</v>
      </c>
      <c r="F12" s="29" t="str">
        <f>VLOOKUP(Tableau1[[#This Row],[Colonne1]],[1]!Tableau124[#All],5,FALSE)</f>
        <v>Comité Inter-Entreprise
2 Rue Eugène Claret</v>
      </c>
      <c r="G12" s="29" t="str">
        <f>VLOOKUP(Tableau1[[#This Row],[Colonne1]],[1]!Tableau124[#All],6,FALSE)</f>
        <v>CSAPA (consultations avancées)</v>
      </c>
      <c r="H12" s="29" t="str">
        <f>VLOOKUP(Tableau1[[#This Row],[Colonne1]],[1]!Tableau124[#All],7,FALSE)</f>
        <v>CSAPA Le Relais Equinoxe - Association d'Hygiène Sociale de Franche Comté - consultations avancées</v>
      </c>
      <c r="I12" s="29" t="str">
        <f>VLOOKUP(Tableau1[[#This Row],[Colonne1]],[1]!Tableau124[#All],8,FALSE)</f>
        <v>Associatif</v>
      </c>
      <c r="J12" s="25" t="str">
        <f>VLOOKUP(Tableau1[[#This Row],[Colonne1]],[1]!Tableau124[#All],9,FALSE)</f>
        <v xml:space="preserve">pole-addictologie.nfc@afs-fc.fr </v>
      </c>
      <c r="K12" s="26" t="str">
        <f>VLOOKUP(Tableau1[[#This Row],[Colonne1]],[1]!Tableau124[#All],10,FALSE)</f>
        <v>03-84-21-76-02</v>
      </c>
      <c r="L12" s="32" t="str">
        <f>VLOOKUP(Tableau1[[#This Row],[Colonne1]],[1]!Tableau124[#All],11,FALSE)</f>
        <v>www.ahs-fc.fr</v>
      </c>
      <c r="M12" s="27" t="str">
        <f>VLOOKUP(Tableau1[[#This Row],[Colonne1]],[1]!Tableau124[#All],12,FALSE)</f>
        <v>09H – 16H un jeudi sur deux</v>
      </c>
      <c r="N12" s="33" t="str">
        <f>VLOOKUP(Tableau1[[#This Row],[Colonne1]],[1]!Tableau124[#All],13,FALSE)</f>
        <v>Réalisation de consultations avancées</v>
      </c>
    </row>
    <row r="13" spans="1:15" ht="45" x14ac:dyDescent="0.25">
      <c r="B13" s="7">
        <v>197</v>
      </c>
      <c r="C13" s="34" t="str">
        <f>VLOOKUP(Tableau1[[#This Row],[Colonne1]],[1]!Tableau124[#All],2,FALSE)</f>
        <v>Territoire de Belfort (90)</v>
      </c>
      <c r="D13" s="34" t="str">
        <f>VLOOKUP(Tableau1[[#This Row],[Colonne1]],[1]!Tableau124[#All],3,FALSE)</f>
        <v>Belfort</v>
      </c>
      <c r="E13" s="34">
        <f>VLOOKUP(Tableau1[[#This Row],[Colonne1]],[1]!Tableau124[#All],4,FALSE)</f>
        <v>90000</v>
      </c>
      <c r="F13" s="34" t="str">
        <f>VLOOKUP(Tableau1[[#This Row],[Colonne1]],[1]!Tableau124[#All],5,FALSE)</f>
        <v>6 rue du rhône</v>
      </c>
      <c r="G13" s="34" t="str">
        <f>VLOOKUP(Tableau1[[#This Row],[Colonne1]],[1]!Tableau124[#All],6,FALSE)</f>
        <v>CJC</v>
      </c>
      <c r="H13" s="34" t="str">
        <f>VLOOKUP(Tableau1[[#This Row],[Colonne1]],[1]!Tableau124[#All],7,FALSE)</f>
        <v>CSAPA Le Relais Equinoxe - Association d'Hygiène Sociale de Franche Comté</v>
      </c>
      <c r="I13" s="34" t="str">
        <f>VLOOKUP(Tableau1[[#This Row],[Colonne1]],[1]!Tableau124[#All],8,FALSE)</f>
        <v>Associatif</v>
      </c>
      <c r="J13" s="35" t="str">
        <f>VLOOKUP(Tableau1[[#This Row],[Colonne1]],[1]!Tableau124[#All],9,FALSE)</f>
        <v xml:space="preserve">pole-addictologie.nfc@afs-fc.fr </v>
      </c>
      <c r="K13" s="36" t="str">
        <f>VLOOKUP(Tableau1[[#This Row],[Colonne1]],[1]!Tableau124[#All],10,FALSE)</f>
        <v>03.84.21.76.02</v>
      </c>
      <c r="L13" s="35" t="str">
        <f>VLOOKUP(Tableau1[[#This Row],[Colonne1]],[1]!Tableau124[#All],11,FALSE)</f>
        <v>www.ahs-fc.fr</v>
      </c>
      <c r="M13" s="37" t="str">
        <f>VLOOKUP(Tableau1[[#This Row],[Colonne1]],[1]!Tableau124[#All],12,FALSE)</f>
        <v>Mercredi 14h 19h</v>
      </c>
      <c r="N13" s="38" t="str">
        <f>VLOOKUP(Tableau1[[#This Row],[Colonne1]],[1]!Tableau124[#All],13,FALSE)</f>
        <v xml:space="preserve">- Accueil des familles ; 
- Orientation avec et sans rendez-vous ;
- CJC accessible à la famille et l'entourage ; </v>
      </c>
    </row>
    <row r="14" spans="1:15" ht="60" x14ac:dyDescent="0.25">
      <c r="B14" s="7">
        <v>200</v>
      </c>
      <c r="C14" s="8" t="str">
        <f>VLOOKUP(Tableau1[[#This Row],[Colonne1]],[1]!Tableau124[#All],2,FALSE)</f>
        <v>Territoire de Belfort (90)</v>
      </c>
      <c r="D14" s="8" t="str">
        <f>VLOOKUP(Tableau1[[#This Row],[Colonne1]],[1]!Tableau124[#All],3,FALSE)</f>
        <v>Belfort</v>
      </c>
      <c r="E14" s="8">
        <f>VLOOKUP(Tableau1[[#This Row],[Colonne1]],[1]!Tableau124[#All],4,FALSE)</f>
        <v>90000</v>
      </c>
      <c r="F14" s="8" t="str">
        <f>VLOOKUP(Tableau1[[#This Row],[Colonne1]],[1]!Tableau124[#All],5,FALSE)</f>
        <v>5 Rue Jacqueline Auriol</v>
      </c>
      <c r="G14" s="8" t="str">
        <f>VLOOKUP(Tableau1[[#This Row],[Colonne1]],[1]!Tableau124[#All],6,FALSE)</f>
        <v>Consultations Hospitalières externes en tabacologie (autre lieu d'intervention)</v>
      </c>
      <c r="H14" s="8" t="str">
        <f>VLOOKUP(Tableau1[[#This Row],[Colonne1]],[1]!Tableau124[#All],7,FALSE)</f>
        <v>HNFC consultations Tech'nom (Hôpital Nord Franche-Comté)</v>
      </c>
      <c r="I14" s="8" t="str">
        <f>VLOOKUP(Tableau1[[#This Row],[Colonne1]],[1]!Tableau124[#All],8,FALSE)</f>
        <v>Public</v>
      </c>
      <c r="J14" s="9" t="str">
        <f>VLOOKUP(Tableau1[[#This Row],[Colonne1]],[1]!Tableau124[#All],9,FALSE)</f>
        <v>ds.secretariat@hnfc.fr</v>
      </c>
      <c r="K14" s="10" t="str">
        <f>VLOOKUP(Tableau1[[#This Row],[Colonne1]],[1]!Tableau124[#All],10,FALSE)</f>
        <v>03 84 98 30 40</v>
      </c>
      <c r="L14" s="9" t="str">
        <f>VLOOKUP(Tableau1[[#This Row],[Colonne1]],[1]!Tableau124[#All],11,FALSE)</f>
        <v>www.hnfc.fr</v>
      </c>
      <c r="M14" s="11" t="str">
        <f>VLOOKUP(Tableau1[[#This Row],[Colonne1]],[1]!Tableau124[#All],12,FALSE)</f>
        <v>lundi 9h à 12h</v>
      </c>
      <c r="N14" s="12" t="str">
        <f>VLOOKUP(Tableau1[[#This Row],[Colonne1]],[1]!Tableau124[#All],13,FALSE)</f>
        <v>Intervention auprès de public majeurs ainsi qu'à l'Hôpital Nord Franche-Comté</v>
      </c>
    </row>
    <row r="15" spans="1:15" ht="60" x14ac:dyDescent="0.25">
      <c r="B15" s="7">
        <v>205</v>
      </c>
      <c r="C15" s="39" t="str">
        <f>VLOOKUP(Tableau1[[#This Row],[Colonne1]],[1]!Tableau124[#All],2,FALSE)</f>
        <v>Territoire de Belfort (90)</v>
      </c>
      <c r="D15" s="39" t="str">
        <f>VLOOKUP(Tableau1[[#This Row],[Colonne1]],[1]!Tableau124[#All],3,FALSE)</f>
        <v>Trévenans</v>
      </c>
      <c r="E15" s="39">
        <f>VLOOKUP(Tableau1[[#This Row],[Colonne1]],[1]!Tableau124[#All],4,FALSE)</f>
        <v>90400</v>
      </c>
      <c r="F15" s="39" t="str">
        <f>VLOOKUP(Tableau1[[#This Row],[Colonne1]],[1]!Tableau124[#All],5,FALSE)</f>
        <v>100 Rte de Moval</v>
      </c>
      <c r="G15" s="39" t="str">
        <f>VLOOKUP(Tableau1[[#This Row],[Colonne1]],[1]!Tableau124[#All],6,FALSE)</f>
        <v>Consultations Hospitalières externes d'addictologie (autre lieu d'intervention)</v>
      </c>
      <c r="H15" s="39" t="str">
        <f>VLOOKUP(Tableau1[[#This Row],[Colonne1]],[1]!Tableau124[#All],7,FALSE)</f>
        <v>HNFC consultations Tech'nom (Hôpital Nord Franche-Comté)</v>
      </c>
      <c r="I15" s="39" t="str">
        <f>VLOOKUP(Tableau1[[#This Row],[Colonne1]],[1]!Tableau124[#All],8,FALSE)</f>
        <v>Public</v>
      </c>
      <c r="J15" s="9" t="str">
        <f>VLOOKUP(Tableau1[[#This Row],[Colonne1]],[1]!Tableau124[#All],9,FALSE)</f>
        <v>ds.secretariat@hnfc.fr</v>
      </c>
      <c r="K15" s="10" t="str">
        <f>VLOOKUP(Tableau1[[#This Row],[Colonne1]],[1]!Tableau124[#All],10,FALSE)</f>
        <v>03 84 98 20 20</v>
      </c>
      <c r="L15" s="40" t="str">
        <f>VLOOKUP(Tableau1[[#This Row],[Colonne1]],[1]!Tableau124[#All],11,FALSE)</f>
        <v>www.hnfc.fr</v>
      </c>
      <c r="M15" s="11" t="str">
        <f>VLOOKUP(Tableau1[[#This Row],[Colonne1]],[1]!Tableau124[#All],12,FALSE)</f>
        <v>lundi 8H30 à 12H au Tech'nom
vendredi 13H30 à 18H sur le site de Trévenans</v>
      </c>
      <c r="N15" s="12" t="str">
        <f>VLOOKUP(Tableau1[[#This Row],[Colonne1]],[1]!Tableau124[#All],13,FALSE)</f>
        <v>Intervention auprès de public majeurs ainsi qu'à l'Hôpital Nord Franche-Comté</v>
      </c>
    </row>
    <row r="16" spans="1:15" ht="86.45" customHeight="1" x14ac:dyDescent="0.25"/>
    <row r="17" ht="86.45" customHeight="1" x14ac:dyDescent="0.25"/>
    <row r="18" ht="86.45" customHeight="1" x14ac:dyDescent="0.25"/>
    <row r="19" ht="86.45" customHeight="1" x14ac:dyDescent="0.25"/>
    <row r="20" ht="86.45" customHeight="1" x14ac:dyDescent="0.25"/>
    <row r="21" ht="86.45" customHeight="1" x14ac:dyDescent="0.25"/>
    <row r="22" ht="86.45" customHeight="1" x14ac:dyDescent="0.25"/>
    <row r="23" ht="86.45" customHeight="1" x14ac:dyDescent="0.25"/>
    <row r="24" ht="86.45" customHeight="1" x14ac:dyDescent="0.25"/>
    <row r="25" ht="86.45" customHeight="1" x14ac:dyDescent="0.25"/>
    <row r="26" ht="86.45" customHeight="1" x14ac:dyDescent="0.25"/>
    <row r="27" ht="86.45" customHeight="1" x14ac:dyDescent="0.25"/>
    <row r="28" ht="86.45" customHeight="1" x14ac:dyDescent="0.25"/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GNECCHI, Delphine (ARS-BFC/BFC/DIRCOM)</dc:creator>
  <cp:lastModifiedBy>GNECCHI, Delphine (ARS-BFC/BFC/DIRCOM)</cp:lastModifiedBy>
  <dcterms:created xsi:type="dcterms:W3CDTF">2023-09-25T15:00:15Z</dcterms:created>
  <dcterms:modified xsi:type="dcterms:W3CDTF">2023-09-25T15:00:45Z</dcterms:modified>
</cp:coreProperties>
</file>