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phine.gnecchi\Desktop\addicto\new 2023\"/>
    </mc:Choice>
  </mc:AlternateContent>
  <bookViews>
    <workbookView xWindow="0" yWindow="0" windowWidth="28800" windowHeight="14100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M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<sst xmlns="http://schemas.openxmlformats.org/spreadsheetml/2006/main" count="14" uniqueCount="14">
  <si>
    <t>Structures intervenant en Saône-et-Loire (71)</t>
  </si>
  <si>
    <t>Colonne1</t>
  </si>
  <si>
    <t>Département</t>
  </si>
  <si>
    <t>Commune d'implantation de la structure</t>
  </si>
  <si>
    <t>Code postal</t>
  </si>
  <si>
    <t>Adresse</t>
  </si>
  <si>
    <t>Type de structure</t>
  </si>
  <si>
    <t>Nom de la structure</t>
  </si>
  <si>
    <t>Statut de la structure</t>
  </si>
  <si>
    <t>Mail</t>
  </si>
  <si>
    <t>Numéro de téléphone</t>
  </si>
  <si>
    <t>Site internet</t>
  </si>
  <si>
    <t>Jours et horaires</t>
  </si>
  <si>
    <t>Informations complémentaires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</si>
</sst>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4472C4"/>
      <name val="Calibri"/>
      <family val="2"/>
    </font>
    <font>
      <sz val="11"/>
      <color rgb="FF4472C4"/>
      <name val="Calibri"/>
      <family val="2"/>
    </font>
    <font>
      <b/>
      <i/>
      <sz val="11"/>
      <color rgb="FFC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CC5E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ECFF"/>
        <bgColor rgb="FF000000"/>
      </patternFill>
    </fill>
    <fill>
      <patternFill patternType="solid">
        <fgColor rgb="FFCCECFF"/>
        <bgColor rgb="FFFFFFFF"/>
      </patternFill>
    </fill>
    <fill>
      <patternFill patternType="lightUp">
        <fgColor rgb="FFFFFFFF"/>
        <bgColor rgb="FFD9D9D9"/>
      </patternFill>
    </fill>
    <fill>
      <patternFill patternType="solid">
        <fgColor rgb="FFD6DCE4"/>
        <bgColor rgb="FF000000"/>
      </patternFill>
    </fill>
    <fill>
      <patternFill patternType="solid">
        <fgColor rgb="FFD6DCE4"/>
        <bgColor rgb="FFFFFFFF"/>
      </patternFill>
    </fill>
    <fill>
      <patternFill patternType="solid">
        <fgColor rgb="FF9BC2E6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FFCCCC"/>
        <bgColor rgb="FFFFFFFF"/>
      </patternFill>
    </fill>
    <fill>
      <patternFill patternType="solid">
        <fgColor rgb="FF9BC2E6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0" xfId="0" applyFont="1" applyFill="1" applyBorder="1"/>
    <xf numFmtId="0" fontId="1" fillId="3" borderId="0" xfId="0" applyFont="1" applyFill="1" applyBorder="1"/>
    <xf numFmtId="0" fontId="2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2" xfId="0" quotePrefix="1" applyFont="1" applyFill="1" applyBorder="1" applyAlignment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6" fillId="11" borderId="4" xfId="1" applyFont="1" applyFill="1" applyBorder="1" applyAlignment="1">
      <alignment horizontal="center" vertical="center" wrapText="1"/>
    </xf>
    <xf numFmtId="164" fontId="4" fillId="11" borderId="4" xfId="0" applyNumberFormat="1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quotePrefix="1" applyFont="1" applyFill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 wrapText="1"/>
    </xf>
    <xf numFmtId="0" fontId="7" fillId="12" borderId="4" xfId="0" applyNumberFormat="1" applyFont="1" applyFill="1" applyBorder="1" applyAlignment="1">
      <alignment horizontal="center" vertical="center" wrapText="1"/>
    </xf>
    <xf numFmtId="164" fontId="4" fillId="12" borderId="4" xfId="0" applyNumberFormat="1" applyFont="1" applyFill="1" applyBorder="1" applyAlignment="1">
      <alignment horizontal="center" vertical="center" wrapText="1"/>
    </xf>
    <xf numFmtId="0" fontId="6" fillId="12" borderId="1" xfId="0" applyNumberFormat="1" applyFont="1" applyFill="1" applyBorder="1" applyAlignment="1">
      <alignment horizontal="center" vertical="center" wrapText="1"/>
    </xf>
    <xf numFmtId="0" fontId="4" fillId="12" borderId="4" xfId="0" applyNumberFormat="1" applyFont="1" applyFill="1" applyBorder="1" applyAlignment="1">
      <alignment horizontal="center" vertical="center" wrapText="1"/>
    </xf>
    <xf numFmtId="0" fontId="4" fillId="12" borderId="5" xfId="0" applyNumberFormat="1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6" fillId="14" borderId="4" xfId="1" applyFont="1" applyFill="1" applyBorder="1" applyAlignment="1">
      <alignment horizontal="center" vertical="center" wrapText="1"/>
    </xf>
    <xf numFmtId="164" fontId="4" fillId="14" borderId="4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vertical="center" wrapText="1"/>
    </xf>
    <xf numFmtId="0" fontId="7" fillId="13" borderId="4" xfId="0" applyNumberFormat="1" applyFont="1" applyFill="1" applyBorder="1" applyAlignment="1">
      <alignment vertical="center" wrapText="1"/>
    </xf>
    <xf numFmtId="164" fontId="4" fillId="13" borderId="4" xfId="0" applyNumberFormat="1" applyFont="1" applyFill="1" applyBorder="1" applyAlignment="1">
      <alignment vertical="center" wrapText="1"/>
    </xf>
    <xf numFmtId="0" fontId="6" fillId="13" borderId="4" xfId="0" applyNumberFormat="1" applyFont="1" applyFill="1" applyBorder="1" applyAlignment="1">
      <alignment horizontal="center" vertical="center" wrapText="1"/>
    </xf>
    <xf numFmtId="0" fontId="4" fillId="13" borderId="4" xfId="0" applyNumberFormat="1" applyFont="1" applyFill="1" applyBorder="1" applyAlignment="1">
      <alignment horizontal="center" vertical="center" wrapText="1"/>
    </xf>
    <xf numFmtId="0" fontId="4" fillId="13" borderId="5" xfId="0" applyNumberFormat="1" applyFont="1" applyFill="1" applyBorder="1" applyAlignment="1">
      <alignment vertical="center" wrapText="1"/>
    </xf>
    <xf numFmtId="0" fontId="4" fillId="8" borderId="6" xfId="0" quotePrefix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6" fillId="15" borderId="4" xfId="1" applyFont="1" applyFill="1" applyBorder="1" applyAlignment="1">
      <alignment horizontal="center" vertical="center" wrapText="1"/>
    </xf>
    <xf numFmtId="164" fontId="4" fillId="15" borderId="4" xfId="0" applyNumberFormat="1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quotePrefix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14" borderId="1" xfId="1" applyFont="1" applyFill="1" applyBorder="1" applyAlignment="1">
      <alignment horizontal="center" vertical="center" wrapText="1"/>
    </xf>
    <xf numFmtId="164" fontId="4" fillId="14" borderId="1" xfId="0" applyNumberFormat="1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22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lightUp">
          <fgColor rgb="FFFFFFFF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b val="0"/>
        <i val="0"/>
        <strike val="0"/>
        <outline val="0"/>
        <shadow val="0"/>
        <u/>
        <vertAlign val="baseline"/>
        <sz val="11"/>
        <color rgb="FF4472C4"/>
        <name val="Calibri"/>
        <scheme val="none"/>
      </font>
      <numFmt numFmtId="0" formatCode="General"/>
      <fill>
        <patternFill patternType="lightUp">
          <fgColor rgb="FFFFFFFF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#&quot; &quot;##&quot; &quot;##&quot; &quot;##&quot; &quot;##"/>
      <border outline="0">
        <right style="thin">
          <color rgb="FF000000"/>
        </right>
      </border>
    </dxf>
    <dxf>
      <font>
        <b val="0"/>
        <i val="0"/>
        <strike val="0"/>
        <outline val="0"/>
        <shadow val="0"/>
        <vertAlign val="baseline"/>
        <sz val="11"/>
        <color rgb="FF4472C4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border outline="0">
        <right style="thin">
          <color rgb="FF00000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1" defaultTableStyle="TableStyleMedium2" defaultPivotStyle="PivotStyleLight16">
    <tableStyle name="TableStyleMedium2 2" pivot="0" count="9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pertoire_ARS_BFC_KPMG_%20vUSAGER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sentation globale"/>
      <sheetName val="Accès direct usagers"/>
      <sheetName val="Cotes d'Or (21)"/>
      <sheetName val="Jura (39)"/>
      <sheetName val="Nievre (58)"/>
      <sheetName val="Doubs (25)"/>
      <sheetName val="Haute-Saône (70)"/>
      <sheetName val="Saône-et-Loire (71)"/>
      <sheetName val="Yonne (89)"/>
      <sheetName val="Territoire de Belfort (90)"/>
      <sheetName val="Nord-Franche-Comté"/>
      <sheetName val="Sevrage simple"/>
      <sheetName val="Soins complexes"/>
      <sheetName val="ELSA"/>
      <sheetName val="Hospi de jour"/>
      <sheetName val="Penitentier"/>
      <sheetName val="SSR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Tableau15" displayName="Tableau15" ref="B5:N23" totalsRowShown="0" headerRowDxfId="14" tableBorderDxfId="13">
  <autoFilter ref="B5:N23"/>
  <sortState ref="B6:N23">
    <sortCondition ref="H5:H23"/>
  </sortState>
  <tableColumns count="13">
    <tableColumn id="1" name="Colonne1" dataDxfId="12"/>
    <tableColumn id="2" name="Département" dataDxfId="11">
      <calculatedColumnFormula>VLOOKUP(Tableau15[[#This Row],[Colonne1]],[1]!Tableau124[#All],2,FALSE)</calculatedColumnFormula>
    </tableColumn>
    <tableColumn id="3" name="Commune d'implantation de la structure" dataDxfId="10">
      <calculatedColumnFormula>VLOOKUP(Tableau15[[#This Row],[Colonne1]],[1]!Tableau124[#All],3,FALSE)</calculatedColumnFormula>
    </tableColumn>
    <tableColumn id="4" name="Code postal" dataDxfId="9">
      <calculatedColumnFormula>VLOOKUP(Tableau15[[#This Row],[Colonne1]],[1]!Tableau124[#All],4,FALSE)</calculatedColumnFormula>
    </tableColumn>
    <tableColumn id="5" name="Adresse" dataDxfId="8">
      <calculatedColumnFormula>VLOOKUP(Tableau15[[#This Row],[Colonne1]],[1]!Tableau124[#All],5,FALSE)</calculatedColumnFormula>
    </tableColumn>
    <tableColumn id="6" name="Type de structure" dataDxfId="7">
      <calculatedColumnFormula>VLOOKUP(Tableau15[[#This Row],[Colonne1]],[1]!Tableau124[#All],6,FALSE)</calculatedColumnFormula>
    </tableColumn>
    <tableColumn id="7" name="Nom de la structure" dataDxfId="6">
      <calculatedColumnFormula>VLOOKUP(Tableau15[[#This Row],[Colonne1]],[1]!Tableau124[#All],7,FALSE)</calculatedColumnFormula>
    </tableColumn>
    <tableColumn id="8" name="Statut de la structure" dataDxfId="5">
      <calculatedColumnFormula>VLOOKUP(Tableau15[[#This Row],[Colonne1]],[1]!Tableau124[#All],8,FALSE)</calculatedColumnFormula>
    </tableColumn>
    <tableColumn id="9" name="Mail" dataDxfId="4">
      <calculatedColumnFormula>VLOOKUP(Tableau15[[#This Row],[Colonne1]],[1]!Tableau124[#All],9,FALSE)</calculatedColumnFormula>
    </tableColumn>
    <tableColumn id="10" name="Numéro de téléphone" dataDxfId="3">
      <calculatedColumnFormula>VLOOKUP(Tableau15[[#This Row],[Colonne1]],[1]!Tableau124[#All],10,FALSE)</calculatedColumnFormula>
    </tableColumn>
    <tableColumn id="11" name="Site internet" dataDxfId="2">
      <calculatedColumnFormula>VLOOKUP(Tableau15[[#This Row],[Colonne1]],[1]!Tableau124[#All],11,FALSE)</calculatedColumnFormula>
    </tableColumn>
    <tableColumn id="12" name="Jours et horaires" dataDxfId="1">
      <calculatedColumnFormula>VLOOKUP(Tableau15[[#This Row],[Colonne1]],[1]!Tableau124[#All],12,FALSE)</calculatedColumnFormula>
    </tableColumn>
    <tableColumn id="13" name="Informations complémentaires" dataDxfId="0">
      <calculatedColumnFormula>VLOOKUP(Tableau15[[#This Row],[Colonne1]],[1]!Tableau124[#All],13,FALSE)</calculatedColumnFormula>
    </tableColumn>
  </tableColumns>
  <tableStyleInfo name="TableStyleMedium2 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sqref="A1:XFD1048576"/>
    </sheetView>
  </sheetViews>
  <sheetFormatPr baseColWidth="10" defaultColWidth="10.5703125" defaultRowHeight="15" x14ac:dyDescent="0.25"/>
  <cols>
    <col min="1" max="1" width="16.5703125" style="1" customWidth="1"/>
    <col min="2" max="2" width="13.42578125" style="2" customWidth="1"/>
    <col min="3" max="3" width="29.5703125" style="2" customWidth="1"/>
    <col min="4" max="4" width="48.85546875" style="2" customWidth="1"/>
    <col min="5" max="5" width="24.140625" style="2" customWidth="1"/>
    <col min="6" max="6" width="21.42578125" style="2" customWidth="1"/>
    <col min="7" max="7" width="29.42578125" style="2" customWidth="1"/>
    <col min="8" max="8" width="25.42578125" style="2" customWidth="1"/>
    <col min="9" max="9" width="33.140625" style="2" customWidth="1"/>
    <col min="10" max="10" width="20.42578125" style="2" customWidth="1"/>
    <col min="11" max="11" width="27.28515625" style="2" customWidth="1"/>
    <col min="12" max="12" width="23.42578125" style="2" customWidth="1"/>
    <col min="13" max="13" width="22.85546875" style="2" customWidth="1"/>
    <col min="14" max="14" width="37.42578125" style="2" customWidth="1"/>
    <col min="15" max="15" width="29.140625" style="2" hidden="1" customWidth="1"/>
    <col min="16" max="16384" width="10.5703125" style="2"/>
  </cols>
  <sheetData>
    <row r="1" spans="1:15" ht="57.6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5" ht="18.75" x14ac:dyDescent="0.25">
      <c r="C3" s="3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5" spans="1:15" x14ac:dyDescent="0.25">
      <c r="A5" s="4"/>
      <c r="B5" s="2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6" t="s">
        <v>13</v>
      </c>
    </row>
    <row r="6" spans="1:15" ht="150" x14ac:dyDescent="0.25">
      <c r="B6" s="7">
        <v>177</v>
      </c>
      <c r="C6" s="8" t="str">
        <f>VLOOKUP(Tableau15[[#This Row],[Colonne1]],[1]!Tableau124[#All],2,FALSE)</f>
        <v>Saône-et-Loire (71)</v>
      </c>
      <c r="D6" s="8" t="str">
        <f>VLOOKUP(Tableau15[[#This Row],[Colonne1]],[1]!Tableau124[#All],3,FALSE)</f>
        <v>Mâcon</v>
      </c>
      <c r="E6" s="8" t="str">
        <f>VLOOKUP(Tableau15[[#This Row],[Colonne1]],[1]!Tableau124[#All],4,FALSE)</f>
        <v>71000</v>
      </c>
      <c r="F6" s="8" t="str">
        <f>VLOOKUP(Tableau15[[#This Row],[Colonne1]],[1]!Tableau124[#All],5,FALSE)</f>
        <v>71 rue Jean Macé</v>
      </c>
      <c r="G6" s="8" t="str">
        <f>VLOOKUP(Tableau15[[#This Row],[Colonne1]],[1]!Tableau124[#All],6,FALSE)</f>
        <v>CSAPA</v>
      </c>
      <c r="H6" s="8" t="str">
        <f>VLOOKUP(Tableau15[[#This Row],[Colonne1]],[1]!Tableau124[#All],7,FALSE)</f>
        <v>Addictions France 71</v>
      </c>
      <c r="I6" s="8" t="str">
        <f>VLOOKUP(Tableau15[[#This Row],[Colonne1]],[1]!Tableau124[#All],8,FALSE)</f>
        <v>Associatif</v>
      </c>
      <c r="J6" s="9" t="str">
        <f>VLOOKUP(Tableau15[[#This Row],[Colonne1]],[1]!Tableau124[#All],9,FALSE)</f>
        <v>csapa.macon@addictions-France.org</v>
      </c>
      <c r="K6" s="10" t="str">
        <f>VLOOKUP(Tableau15[[#This Row],[Colonne1]],[1]!Tableau124[#All],10,FALSE)</f>
        <v>03.85.39.20.56</v>
      </c>
      <c r="L6" s="11" t="str">
        <f>VLOOKUP(Tableau15[[#This Row],[Colonne1]],[1]!Tableau124[#All],11,FALSE)</f>
        <v>www.addictions-france.org</v>
      </c>
      <c r="M6" s="12" t="str">
        <f>VLOOKUP(Tableau15[[#This Row],[Colonne1]],[1]!Tableau124[#All],12,FALSE)</f>
        <v>lundide 9 h à 12 h30 et de 13 h 00 à 18 h 30
Mardide 9 h à 12 h 30 et de 13h00 à 18h00
Mercredi de 9 h à 12 h 30 et de 13 h 30 à 16 h 30
Jeudi de 9 h à 12 h 30 et de 13 h 30 à 18 h 00
Vendredi de 9 h à 12 h 30 et de 13 h 30 à 17 h 00</v>
      </c>
      <c r="N6" s="13" t="str">
        <f>VLOOKUP(Tableau15[[#This Row],[Colonne1]],[1]!Tableau124[#All],13,FALSE)</f>
        <v>- mise à disposition de matériel de consommation à moindre risque ;
- proposition de test rapide d'orientation diagnostic (TROD) ; 
- dispositifs anti-overdose à disposition ; 
- présence d'une CJC.</v>
      </c>
    </row>
    <row r="7" spans="1:15" ht="90" x14ac:dyDescent="0.25">
      <c r="B7" s="7">
        <v>185</v>
      </c>
      <c r="C7" s="8" t="str">
        <f>VLOOKUP(Tableau15[[#This Row],[Colonne1]],[1]!Tableau124[#All],2,FALSE)</f>
        <v>Saône-et-Loire (71)</v>
      </c>
      <c r="D7" s="8" t="str">
        <f>VLOOKUP(Tableau15[[#This Row],[Colonne1]],[1]!Tableau124[#All],3,FALSE)</f>
        <v>Montceau-Les-Mines</v>
      </c>
      <c r="E7" s="8">
        <f>VLOOKUP(Tableau15[[#This Row],[Colonne1]],[1]!Tableau124[#All],4,FALSE)</f>
        <v>71300</v>
      </c>
      <c r="F7" s="8" t="str">
        <f>VLOOKUP(Tableau15[[#This Row],[Colonne1]],[1]!Tableau124[#All],5,FALSE)</f>
        <v>Centre de Périnatalité de Proximité de Montceau-les-Mines , CH Jean Bouveri, Galuzot BP 189,  Dans plusieurs services</v>
      </c>
      <c r="G7" s="8" t="str">
        <f>VLOOKUP(Tableau15[[#This Row],[Colonne1]],[1]!Tableau124[#All],6,FALSE)</f>
        <v>CSAPA (consultations avancées)</v>
      </c>
      <c r="H7" s="8" t="str">
        <f>VLOOKUP(Tableau15[[#This Row],[Colonne1]],[1]!Tableau124[#All],7,FALSE)</f>
        <v xml:space="preserve">CSAPA - Association Addictions France - consultations avancées - Centre de Périnatalité de Proximité de Montceau-les-Mines </v>
      </c>
      <c r="I7" s="8" t="str">
        <f>VLOOKUP(Tableau15[[#This Row],[Colonne1]],[1]!Tableau124[#All],8,FALSE)</f>
        <v>Associatif</v>
      </c>
      <c r="J7" s="11" t="str">
        <f>VLOOKUP(Tableau15[[#This Row],[Colonne1]],[1]!Tableau124[#All],9,FALSE)</f>
        <v>secgynéco@ch-montceau-71.fr</v>
      </c>
      <c r="K7" s="14" t="str">
        <f>VLOOKUP(Tableau15[[#This Row],[Colonne1]],[1]!Tableau124[#All],10,FALSE)</f>
        <v>03 85 67 60 04</v>
      </c>
      <c r="L7" s="11" t="str">
        <f>VLOOKUP(Tableau15[[#This Row],[Colonne1]],[1]!Tableau124[#All],11,FALSE)</f>
        <v>www.addictions-france.org</v>
      </c>
      <c r="M7" s="15" t="str">
        <f>VLOOKUP(Tableau15[[#This Row],[Colonne1]],[1]!Tableau124[#All],12,FALSE)</f>
        <v>du lundi au jeudi de 9h à 17h et le vendredi matin de 9h à 12h.</v>
      </c>
      <c r="N7" s="16" t="str">
        <f>VLOOKUP(Tableau15[[#This Row],[Colonne1]],[1]!Tableau124[#All],13,FALSE)</f>
        <v>Réalisation de consultations avancées</v>
      </c>
    </row>
    <row r="8" spans="1:15" ht="60" x14ac:dyDescent="0.25">
      <c r="B8" s="7">
        <v>160</v>
      </c>
      <c r="C8" s="8" t="str">
        <f>VLOOKUP(Tableau15[[#This Row],[Colonne1]],[1]!Tableau124[#All],2,FALSE)</f>
        <v>Saône-et-Loire (71)</v>
      </c>
      <c r="D8" s="8" t="str">
        <f>VLOOKUP(Tableau15[[#This Row],[Colonne1]],[1]!Tableau124[#All],3,FALSE)</f>
        <v>Autun</v>
      </c>
      <c r="E8" s="8">
        <f>VLOOKUP(Tableau15[[#This Row],[Colonne1]],[1]!Tableau124[#All],4,FALSE)</f>
        <v>71400</v>
      </c>
      <c r="F8" s="8" t="str">
        <f>VLOOKUP(Tableau15[[#This Row],[Colonne1]],[1]!Tableau124[#All],5,FALSE)</f>
        <v>15 rue deguin</v>
      </c>
      <c r="G8" s="8" t="str">
        <f>VLOOKUP(Tableau15[[#This Row],[Colonne1]],[1]!Tableau124[#All],6,FALSE)</f>
        <v>Antenne CSAPA</v>
      </c>
      <c r="H8" s="8" t="str">
        <f>VLOOKUP(Tableau15[[#This Row],[Colonne1]],[1]!Tableau124[#All],7,FALSE)</f>
        <v>Addictions France 71</v>
      </c>
      <c r="I8" s="8" t="str">
        <f>VLOOKUP(Tableau15[[#This Row],[Colonne1]],[1]!Tableau124[#All],8,FALSE)</f>
        <v>Associatif</v>
      </c>
      <c r="J8" s="11" t="str">
        <f>VLOOKUP(Tableau15[[#This Row],[Colonne1]],[1]!Tableau124[#All],9,FALSE)</f>
        <v>csapa.autun@addictions-france.org</v>
      </c>
      <c r="K8" s="17" t="str">
        <f>VLOOKUP(Tableau15[[#This Row],[Colonne1]],[1]!Tableau124[#All],10,FALSE)</f>
        <v>0385521490</v>
      </c>
      <c r="L8" s="18"/>
      <c r="M8" s="19" t="str">
        <f>VLOOKUP(Tableau15[[#This Row],[Colonne1]],[1]!Tableau124[#All],12,FALSE)</f>
        <v>Mardi 9h30 à 12h30 13h à 18h
Vendredi 9h30 à 12h30 et 13h à 16h</v>
      </c>
      <c r="N8" s="20"/>
    </row>
    <row r="9" spans="1:15" ht="45" x14ac:dyDescent="0.25">
      <c r="B9" s="7">
        <v>170</v>
      </c>
      <c r="C9" s="8" t="str">
        <f>VLOOKUP(Tableau15[[#This Row],[Colonne1]],[1]!Tableau124[#All],2,FALSE)</f>
        <v>Saône-et-Loire (71)</v>
      </c>
      <c r="D9" s="8" t="str">
        <f>VLOOKUP(Tableau15[[#This Row],[Colonne1]],[1]!Tableau124[#All],3,FALSE)</f>
        <v>Le Creusot</v>
      </c>
      <c r="E9" s="8">
        <f>VLOOKUP(Tableau15[[#This Row],[Colonne1]],[1]!Tableau124[#All],4,FALSE)</f>
        <v>71200</v>
      </c>
      <c r="F9" s="8" t="str">
        <f>VLOOKUP(Tableau15[[#This Row],[Colonne1]],[1]!Tableau124[#All],5,FALSE)</f>
        <v>12 rue Pierre et Marie Curie</v>
      </c>
      <c r="G9" s="8" t="str">
        <f>VLOOKUP(Tableau15[[#This Row],[Colonne1]],[1]!Tableau124[#All],6,FALSE)</f>
        <v>Antenne CSAPA</v>
      </c>
      <c r="H9" s="8" t="str">
        <f>VLOOKUP(Tableau15[[#This Row],[Colonne1]],[1]!Tableau124[#All],7,FALSE)</f>
        <v>Addictions France 71</v>
      </c>
      <c r="I9" s="8" t="str">
        <f>VLOOKUP(Tableau15[[#This Row],[Colonne1]],[1]!Tableau124[#All],8,FALSE)</f>
        <v>Associatif</v>
      </c>
      <c r="J9" s="11" t="str">
        <f>VLOOKUP(Tableau15[[#This Row],[Colonne1]],[1]!Tableau124[#All],9,FALSE)</f>
        <v>csapa.lecreusot@addictions-france.org</v>
      </c>
      <c r="K9" s="14" t="str">
        <f>VLOOKUP(Tableau15[[#This Row],[Colonne1]],[1]!Tableau124[#All],10,FALSE)</f>
        <v>0385551121</v>
      </c>
      <c r="L9" s="18" t="str">
        <f>VLOOKUP(Tableau15[[#This Row],[Colonne1]],[1]!Tableau124[#All],11,FALSE)</f>
        <v xml:space="preserve"> </v>
      </c>
      <c r="M9" s="15" t="str">
        <f>VLOOKUP(Tableau15[[#This Row],[Colonne1]],[1]!Tableau124[#All],12,FALSE)</f>
        <v>Le lundi et le jeudi de 8h30h à 12h30 et de 13h à 17h30 sur rendez-vous</v>
      </c>
      <c r="N9" s="20" t="str">
        <f>VLOOKUP(Tableau15[[#This Row],[Colonne1]],[1]!Tableau124[#All],13,FALSE)</f>
        <v xml:space="preserve">  </v>
      </c>
    </row>
    <row r="10" spans="1:15" ht="45" x14ac:dyDescent="0.25">
      <c r="B10" s="7">
        <v>183</v>
      </c>
      <c r="C10" s="8" t="str">
        <f>VLOOKUP(Tableau15[[#This Row],[Colonne1]],[1]!Tableau124[#All],2,FALSE)</f>
        <v>Saône-et-Loire (71)</v>
      </c>
      <c r="D10" s="8" t="str">
        <f>VLOOKUP(Tableau15[[#This Row],[Colonne1]],[1]!Tableau124[#All],3,FALSE)</f>
        <v>Montceau-Les-Mines</v>
      </c>
      <c r="E10" s="8">
        <f>VLOOKUP(Tableau15[[#This Row],[Colonne1]],[1]!Tableau124[#All],4,FALSE)</f>
        <v>71300</v>
      </c>
      <c r="F10" s="8" t="str">
        <f>VLOOKUP(Tableau15[[#This Row],[Colonne1]],[1]!Tableau124[#All],5,FALSE)</f>
        <v>23 rue de Chalon</v>
      </c>
      <c r="G10" s="8" t="str">
        <f>VLOOKUP(Tableau15[[#This Row],[Colonne1]],[1]!Tableau124[#All],6,FALSE)</f>
        <v>Antenne CSAPA</v>
      </c>
      <c r="H10" s="8" t="str">
        <f>VLOOKUP(Tableau15[[#This Row],[Colonne1]],[1]!Tableau124[#All],7,FALSE)</f>
        <v>Addictions France 71</v>
      </c>
      <c r="I10" s="8" t="str">
        <f>VLOOKUP(Tableau15[[#This Row],[Colonne1]],[1]!Tableau124[#All],8,FALSE)</f>
        <v>Associatif</v>
      </c>
      <c r="J10" s="11" t="str">
        <f>VLOOKUP(Tableau15[[#This Row],[Colonne1]],[1]!Tableau124[#All],9,FALSE)</f>
        <v>csapa.montceau@addictions-france.org</v>
      </c>
      <c r="K10" s="14" t="str">
        <f>VLOOKUP(Tableau15[[#This Row],[Colonne1]],[1]!Tableau124[#All],10,FALSE)</f>
        <v>0385578533</v>
      </c>
      <c r="L10" s="18" t="str">
        <f>VLOOKUP(Tableau15[[#This Row],[Colonne1]],[1]!Tableau124[#All],11,FALSE)</f>
        <v xml:space="preserve">  </v>
      </c>
      <c r="M10" s="15" t="str">
        <f>VLOOKUP(Tableau15[[#This Row],[Colonne1]],[1]!Tableau124[#All],12,FALSE)</f>
        <v>Du lundi au vendredi de 09:00 - 12:00 et de 14:00 - 17:00</v>
      </c>
      <c r="N10" s="21" t="str">
        <f>VLOOKUP(Tableau15[[#This Row],[Colonne1]],[1]!Tableau124[#All],13,FALSE)</f>
        <v xml:space="preserve">   </v>
      </c>
    </row>
    <row r="11" spans="1:15" ht="105" x14ac:dyDescent="0.25">
      <c r="B11" s="7">
        <v>191</v>
      </c>
      <c r="C11" s="19" t="str">
        <f>VLOOKUP(Tableau15[[#This Row],[Colonne1]],[1]!Tableau124[#All],2,FALSE)</f>
        <v>Saône-et-Loire (71)</v>
      </c>
      <c r="D11" s="8" t="str">
        <f>VLOOKUP(Tableau15[[#This Row],[Colonne1]],[1]!Tableau124[#All],3,FALSE)</f>
        <v>Paray Le Monial</v>
      </c>
      <c r="E11" s="8">
        <f>VLOOKUP(Tableau15[[#This Row],[Colonne1]],[1]!Tableau124[#All],4,FALSE)</f>
        <v>71600</v>
      </c>
      <c r="F11" s="8" t="str">
        <f>VLOOKUP(Tableau15[[#This Row],[Colonne1]],[1]!Tableau124[#All],5,FALSE)</f>
        <v>15 A Quai de l'Industrie Quai Sud</v>
      </c>
      <c r="G11" s="8" t="str">
        <f>VLOOKUP(Tableau15[[#This Row],[Colonne1]],[1]!Tableau124[#All],6,FALSE)</f>
        <v>Antenne CSAPA</v>
      </c>
      <c r="H11" s="8" t="str">
        <f>VLOOKUP(Tableau15[[#This Row],[Colonne1]],[1]!Tableau124[#All],7,FALSE)</f>
        <v>Addictions France 71</v>
      </c>
      <c r="I11" s="8" t="str">
        <f>VLOOKUP(Tableau15[[#This Row],[Colonne1]],[1]!Tableau124[#All],8,FALSE)</f>
        <v>Associatif</v>
      </c>
      <c r="J11" s="11" t="str">
        <f>VLOOKUP(Tableau15[[#This Row],[Colonne1]],[1]!Tableau124[#All],9,FALSE)</f>
        <v>csapa.paraylemonial@addictions-France.org</v>
      </c>
      <c r="K11" s="14" t="str">
        <f>VLOOKUP(Tableau15[[#This Row],[Colonne1]],[1]!Tableau124[#All],10,FALSE)</f>
        <v>0385810906</v>
      </c>
      <c r="L11" s="18" t="str">
        <f>VLOOKUP(Tableau15[[#This Row],[Colonne1]],[1]!Tableau124[#All],11,FALSE)</f>
        <v xml:space="preserve"> </v>
      </c>
      <c r="M11" s="15" t="str">
        <f>VLOOKUP(Tableau15[[#This Row],[Colonne1]],[1]!Tableau124[#All],12,FALSE)</f>
        <v>Lundi et mardi 9h 12h30 et 13h 18h
Mercredi : 9h à 12h
Jeudi 9h 12h30 et 13h 18h
Vendredi 9h12h30 et 13h 16h</v>
      </c>
      <c r="N11" s="21" t="str">
        <f>VLOOKUP(Tableau15[[#This Row],[Colonne1]],[1]!Tableau124[#All],13,FALSE)</f>
        <v xml:space="preserve">  </v>
      </c>
    </row>
    <row r="12" spans="1:15" ht="75" x14ac:dyDescent="0.25">
      <c r="B12" s="7">
        <v>175</v>
      </c>
      <c r="C12" s="22" t="str">
        <f>VLOOKUP(Tableau15[[#This Row],[Colonne1]],[1]!Tableau124[#All],2,FALSE)</f>
        <v>Saône-et-Loire (71)</v>
      </c>
      <c r="D12" s="23" t="str">
        <f>VLOOKUP(Tableau15[[#This Row],[Colonne1]],[1]!Tableau124[#All],3,FALSE)</f>
        <v>Mâcon</v>
      </c>
      <c r="E12" s="23" t="str">
        <f>VLOOKUP(Tableau15[[#This Row],[Colonne1]],[1]!Tableau124[#All],4,FALSE)</f>
        <v>71000</v>
      </c>
      <c r="F12" s="23" t="str">
        <f>VLOOKUP(Tableau15[[#This Row],[Colonne1]],[1]!Tableau124[#All],5,FALSE)</f>
        <v>71 rue Jean Macé</v>
      </c>
      <c r="G12" s="23" t="str">
        <f>VLOOKUP(Tableau15[[#This Row],[Colonne1]],[1]!Tableau124[#All],6,FALSE)</f>
        <v>CJC</v>
      </c>
      <c r="H12" s="23" t="str">
        <f>VLOOKUP(Tableau15[[#This Row],[Colonne1]],[1]!Tableau124[#All],7,FALSE)</f>
        <v>Addictions France 71</v>
      </c>
      <c r="I12" s="23" t="str">
        <f>VLOOKUP(Tableau15[[#This Row],[Colonne1]],[1]!Tableau124[#All],8,FALSE)</f>
        <v>Associatif</v>
      </c>
      <c r="J12" s="24" t="str">
        <f>VLOOKUP(Tableau15[[#This Row],[Colonne1]],[1]!Tableau124[#All],9,FALSE)</f>
        <v>csapa.macon@addictions-France.org</v>
      </c>
      <c r="K12" s="25" t="str">
        <f>VLOOKUP(Tableau15[[#This Row],[Colonne1]],[1]!Tableau124[#All],10,FALSE)</f>
        <v>03.85.39.20.56</v>
      </c>
      <c r="L12" s="24" t="str">
        <f>VLOOKUP(Tableau15[[#This Row],[Colonne1]],[1]!Tableau124[#All],11,FALSE)</f>
        <v>www.addictions-france.org</v>
      </c>
      <c r="M12" s="26" t="str">
        <f>VLOOKUP(Tableau15[[#This Row],[Colonne1]],[1]!Tableau124[#All],12,FALSE)</f>
        <v>Du Lundi au Vendredi 9h 17h</v>
      </c>
      <c r="N12" s="27" t="str">
        <f>VLOOKUP(Tableau15[[#This Row],[Colonne1]],[1]!Tableau124[#All],13,FALSE)</f>
        <v xml:space="preserve">- Accueil des familles ; 
- Orientation avec et sans rendez-vous ;
- CJC accessible à la famille et l'entourage ; 
- locaux identiques à ceux du CSAPA. </v>
      </c>
    </row>
    <row r="13" spans="1:15" ht="300" x14ac:dyDescent="0.25">
      <c r="B13" s="7">
        <v>16</v>
      </c>
      <c r="C13" s="28" t="str">
        <f>VLOOKUP(Tableau15[[#This Row],[Colonne1]],[1]!Tableau124[#All],2,FALSE)</f>
        <v>Côte-d’Or (21)</v>
      </c>
      <c r="D13" s="28" t="str">
        <f>VLOOKUP(Tableau15[[#This Row],[Colonne1]],[1]!Tableau124[#All],3,FALSE)</f>
        <v>Dijon</v>
      </c>
      <c r="E13" s="28" t="str">
        <f>VLOOKUP(Tableau15[[#This Row],[Colonne1]],[1]!Tableau124[#All],4,FALSE)</f>
        <v>21000</v>
      </c>
      <c r="F13" s="28" t="str">
        <f>VLOOKUP(Tableau15[[#This Row],[Colonne1]],[1]!Tableau124[#All],5,FALSE)</f>
        <v>9 Rue Févret</v>
      </c>
      <c r="G13" s="28" t="str">
        <f>VLOOKUP(Tableau15[[#This Row],[Colonne1]],[1]!Tableau124[#All],6,FALSE)</f>
        <v>CAARUD de réduction des risques et des dommages à distance</v>
      </c>
      <c r="H13" s="28" t="str">
        <f>VLOOKUP(Tableau15[[#This Row],[Colonne1]],[1]!Tableau124[#All],7,FALSE)</f>
        <v>Caarud le SPOT - SEDAP</v>
      </c>
      <c r="I13" s="28" t="str">
        <f>VLOOKUP(Tableau15[[#This Row],[Colonne1]],[1]!Tableau124[#All],8,FALSE)</f>
        <v>Associatif</v>
      </c>
      <c r="J13" s="29" t="str">
        <f>VLOOKUP(Tableau15[[#This Row],[Colonne1]],[1]!Tableau124[#All],9,FALSE)</f>
        <v>caarud@addictions-sedap.fr</v>
      </c>
      <c r="K13" s="30" t="str">
        <f>VLOOKUP(Tableau15[[#This Row],[Colonne1]],[1]!Tableau124[#All],10,FALSE)</f>
        <v>0688223918</v>
      </c>
      <c r="L13" s="31" t="str">
        <f>VLOOKUP(Tableau15[[#This Row],[Colonne1]],[1]!Tableau124[#All],11,FALSE)</f>
        <v>www.addictions-sedap.fr</v>
      </c>
      <c r="M13" s="32" t="str">
        <f>VLOOKUP(Tableau15[[#This Row],[Colonne1]],[1]!Tableau124[#All],12,FALSE)</f>
        <v>&gt; CAARUD : Lundi : de 10h30 à 14h ( accueil réservé aux femmes ) et de 14h à 17h00 ) ( Accueil mixte ) 
Mercredi : 10h30 à 17h
&gt; Intervention au CSAPA Belem : à la maison d'arrêt de DIJON deux mardis par mois de 14h à 16h
&gt; Permanence devant le CHRS Sadi Carnot deux mardis par mois de 16h30 à 18h30 avec le camping-car
&gt; Permanence au CHRS Machureau deux vendredis par mois de 14h à 16h</v>
      </c>
      <c r="N13" s="33" t="str">
        <f>VLOOKUP(Tableau15[[#This Row],[Colonne1]],[1]!Tableau124[#All],13,FALSE)</f>
        <v xml:space="preserve">- unité mobile pouvant servir de lieu d'accueil (déplacement en Côte-d-Or) ; 
- programme d'échange de seringues ;
- intervention en maraude ; 
- intervention en milieu festif ;
- intervention en milieu pénitentier à la Maison d'arrêt de Dijon. </v>
      </c>
    </row>
    <row r="14" spans="1:15" ht="90" x14ac:dyDescent="0.25">
      <c r="B14" s="7">
        <v>167</v>
      </c>
      <c r="C14" s="34" t="str">
        <f>VLOOKUP(Tableau15[[#This Row],[Colonne1]],[1]!Tableau124[#All],2,FALSE)</f>
        <v>Saône-et-Loire (71)</v>
      </c>
      <c r="D14" s="34" t="str">
        <f>VLOOKUP(Tableau15[[#This Row],[Colonne1]],[1]!Tableau124[#All],3,FALSE)</f>
        <v>Châlon-sur-Saône</v>
      </c>
      <c r="E14" s="34" t="str">
        <f>VLOOKUP(Tableau15[[#This Row],[Colonne1]],[1]!Tableau124[#All],4,FALSE)</f>
        <v>71100</v>
      </c>
      <c r="F14" s="34" t="str">
        <f>VLOOKUP(Tableau15[[#This Row],[Colonne1]],[1]!Tableau124[#All],5,FALSE)</f>
        <v>ADDICTOLOGIE
Centre Hospitalier Chalon sur Saône William Morey 
4, rue Capitaine Drillien - CS80120</v>
      </c>
      <c r="G14" s="34" t="str">
        <f>VLOOKUP(Tableau15[[#This Row],[Colonne1]],[1]!Tableau124[#All],6,FALSE)</f>
        <v>Consultations Hospitalières externes d'addictologie</v>
      </c>
      <c r="H14" s="34" t="str">
        <f>VLOOKUP(Tableau15[[#This Row],[Colonne1]],[1]!Tableau124[#All],7,FALSE)</f>
        <v>Centre Hospitalier Chalon-sur-Saône</v>
      </c>
      <c r="I14" s="34" t="str">
        <f>VLOOKUP(Tableau15[[#This Row],[Colonne1]],[1]!Tableau124[#All],8,FALSE)</f>
        <v>Public</v>
      </c>
      <c r="J14" s="35" t="str">
        <f>VLOOKUP(Tableau15[[#This Row],[Colonne1]],[1]!Tableau124[#All],9,FALSE)</f>
        <v>Secretariat.urgences@ch-chalon71.fr</v>
      </c>
      <c r="K14" s="36" t="str">
        <f>VLOOKUP(Tableau15[[#This Row],[Colonne1]],[1]!Tableau124[#All],10,FALSE)</f>
        <v>03.85.91.00.85</v>
      </c>
      <c r="L14" s="37" t="str">
        <f>VLOOKUP(Tableau15[[#This Row],[Colonne1]],[1]!Tableau124[#All],11,FALSE)</f>
        <v xml:space="preserve"> </v>
      </c>
      <c r="M14" s="38" t="str">
        <f>VLOOKUP(Tableau15[[#This Row],[Colonne1]],[1]!Tableau124[#All],12,FALSE)</f>
        <v>9 h -12h et 14h 17h
Du lundi au vendredi</v>
      </c>
      <c r="N14" s="39" t="str">
        <f>VLOOKUP(Tableau15[[#This Row],[Colonne1]],[1]!Tableau124[#All],13,FALSE)</f>
        <v>Intervention auprès de public majeurs et mineurs</v>
      </c>
    </row>
    <row r="15" spans="1:15" ht="45" x14ac:dyDescent="0.25">
      <c r="B15" s="7">
        <v>184</v>
      </c>
      <c r="C15" s="34" t="str">
        <f>VLOOKUP(Tableau15[[#This Row],[Colonne1]],[1]!Tableau124[#All],2,FALSE)</f>
        <v>Saône-et-Loire (71)</v>
      </c>
      <c r="D15" s="40" t="str">
        <f>VLOOKUP(Tableau15[[#This Row],[Colonne1]],[1]!Tableau124[#All],3,FALSE)</f>
        <v>Montceau-Les-Mines</v>
      </c>
      <c r="E15" s="40" t="str">
        <f>VLOOKUP(Tableau15[[#This Row],[Colonne1]],[1]!Tableau124[#All],4,FALSE)</f>
        <v>71300</v>
      </c>
      <c r="F15" s="40" t="str">
        <f>VLOOKUP(Tableau15[[#This Row],[Colonne1]],[1]!Tableau124[#All],5,FALSE)</f>
        <v>CH Jean Bouveri, Galuzot BP 189,  Dans plusieurs services</v>
      </c>
      <c r="G15" s="40" t="str">
        <f>VLOOKUP(Tableau15[[#This Row],[Colonne1]],[1]!Tableau124[#All],6,FALSE)</f>
        <v>Consultations Hospitalières externes d'addictologie</v>
      </c>
      <c r="H15" s="34" t="str">
        <f>VLOOKUP(Tableau15[[#This Row],[Colonne1]],[1]!Tableau124[#All],7,FALSE)</f>
        <v>Centre Hospitalier de Montceau les Mines</v>
      </c>
      <c r="I15" s="34" t="str">
        <f>VLOOKUP(Tableau15[[#This Row],[Colonne1]],[1]!Tableau124[#All],8,FALSE)</f>
        <v>Public</v>
      </c>
      <c r="J15" s="35" t="str">
        <f>VLOOKUP(Tableau15[[#This Row],[Colonne1]],[1]!Tableau124[#All],9,FALSE)</f>
        <v>contact@ch-montceau71.fr</v>
      </c>
      <c r="K15" s="36" t="str">
        <f>VLOOKUP(Tableau15[[#This Row],[Colonne1]],[1]!Tableau124[#All],10,FALSE)</f>
        <v>03 85 67 61 73</v>
      </c>
      <c r="L15" s="18" t="str">
        <f>VLOOKUP(Tableau15[[#This Row],[Colonne1]],[1]!Tableau124[#All],11,FALSE)</f>
        <v xml:space="preserve"> </v>
      </c>
      <c r="M15" s="38" t="str">
        <f>VLOOKUP(Tableau15[[#This Row],[Colonne1]],[1]!Tableau124[#All],12,FALSE)</f>
        <v>9 h / 17 h tous les jours (du lundi au vendredi)</v>
      </c>
      <c r="N15" s="41" t="str">
        <f>VLOOKUP(Tableau15[[#This Row],[Colonne1]],[1]!Tableau124[#All],13,FALSE)</f>
        <v>Intervention auprès de public majeurs et mineurs</v>
      </c>
    </row>
    <row r="16" spans="1:15" ht="150" x14ac:dyDescent="0.25">
      <c r="B16" s="7">
        <v>256</v>
      </c>
      <c r="C16" s="42" t="str">
        <f>VLOOKUP(Tableau15[[#This Row],[Colonne1]],[1]!Tableau124[#All],2,FALSE)</f>
        <v>Saône-et-Loire (71)</v>
      </c>
      <c r="D16" s="42" t="str">
        <f>VLOOKUP(Tableau15[[#This Row],[Colonne1]],[1]!Tableau124[#All],3,FALSE)</f>
        <v>Mâcon</v>
      </c>
      <c r="E16" s="42" t="str">
        <f>VLOOKUP(Tableau15[[#This Row],[Colonne1]],[1]!Tableau124[#All],4,FALSE)</f>
        <v>71000</v>
      </c>
      <c r="F16" s="42" t="str">
        <f>VLOOKUP(Tableau15[[#This Row],[Colonne1]],[1]!Tableau124[#All],5,FALSE)</f>
        <v>Hôpital les Chanaux, Bd Louis Escande</v>
      </c>
      <c r="G16" s="42" t="str">
        <f>VLOOKUP(Tableau15[[#This Row],[Colonne1]],[1]!Tableau124[#All],6,FALSE)</f>
        <v>Consultations Hospitalières externes d'addictologie</v>
      </c>
      <c r="H16" s="42" t="str">
        <f>VLOOKUP(Tableau15[[#This Row],[Colonne1]],[1]!Tableau124[#All],7,FALSE)</f>
        <v>Centre Hospitalier les Chanaux, F-71000 Mâcon</v>
      </c>
      <c r="I16" s="42" t="str">
        <f>VLOOKUP(Tableau15[[#This Row],[Colonne1]],[1]!Tableau124[#All],8,FALSE)</f>
        <v>Public</v>
      </c>
      <c r="J16" s="43" t="str">
        <f>VLOOKUP(Tableau15[[#This Row],[Colonne1]],[1]!Tableau124[#All],9,FALSE)</f>
        <v>tabacologie@ch-macon.fr
pamenecier@ch-macon.fr</v>
      </c>
      <c r="K16" s="44" t="str">
        <f>VLOOKUP(Tableau15[[#This Row],[Colonne1]],[1]!Tableau124[#All],10,FALSE)</f>
        <v xml:space="preserve">03 85 27 58 58 pour RV infirmiers          03 85 27 53 03 pour RV médecin            03 85 27 57 68 pour RV psychologue
</v>
      </c>
      <c r="L16" s="45" t="str">
        <f>VLOOKUP(Tableau15[[#This Row],[Colonne1]],[1]!Tableau124[#All],11,FALSE)</f>
        <v>https://www.ch-macon.fr/patients-usagers/services/tabacologie/
https://www.ch-macon.fr/patients-usagers/services/addictologie/</v>
      </c>
      <c r="M16" s="46" t="str">
        <f>VLOOKUP(Tableau15[[#This Row],[Colonne1]],[1]!Tableau124[#All],12,FALSE)</f>
        <v>sur RV répartis dans la semaine entre infirmiers, médecin et psychologue  du lundi au vendredi de 9h00 à 17h00 
Pour la tabaco : sur RV répartis dans la semaine entre médecin et psychologues</v>
      </c>
      <c r="N16" s="47" t="str">
        <f>VLOOKUP(Tableau15[[#This Row],[Colonne1]],[1]!Tableau124[#All],13,FALSE)</f>
        <v xml:space="preserve">Consultations Hospitalières externes de tabacologie
Intervention auprès de tout public  </v>
      </c>
    </row>
    <row r="17" spans="1:14" ht="45" x14ac:dyDescent="0.25">
      <c r="B17" s="7">
        <v>161</v>
      </c>
      <c r="C17" s="40" t="str">
        <f>VLOOKUP(Tableau15[[#This Row],[Colonne1]],[1]!Tableau124[#All],2,FALSE)</f>
        <v>Saône-et-Loire (71)</v>
      </c>
      <c r="D17" s="40" t="str">
        <f>VLOOKUP(Tableau15[[#This Row],[Colonne1]],[1]!Tableau124[#All],3,FALSE)</f>
        <v>Autun</v>
      </c>
      <c r="E17" s="40" t="str">
        <f>VLOOKUP(Tableau15[[#This Row],[Colonne1]],[1]!Tableau124[#All],4,FALSE)</f>
        <v>71400</v>
      </c>
      <c r="F17" s="40" t="str">
        <f>VLOOKUP(Tableau15[[#This Row],[Colonne1]],[1]!Tableau124[#All],5,FALSE)</f>
        <v xml:space="preserve">7bis rue de parpas </v>
      </c>
      <c r="G17" s="40" t="str">
        <f>VLOOKUP(Tableau15[[#This Row],[Colonne1]],[1]!Tableau124[#All],6,FALSE)</f>
        <v>Consultations Hospitalières externes d'addictologie</v>
      </c>
      <c r="H17" s="40" t="str">
        <f>VLOOKUP(Tableau15[[#This Row],[Colonne1]],[1]!Tableau124[#All],7,FALSE)</f>
        <v>CH Autun</v>
      </c>
      <c r="I17" s="40" t="str">
        <f>VLOOKUP(Tableau15[[#This Row],[Colonne1]],[1]!Tableau124[#All],8,FALSE)</f>
        <v>Public</v>
      </c>
      <c r="J17" s="35" t="str">
        <f>VLOOKUP(Tableau15[[#This Row],[Colonne1]],[1]!Tableau124[#All],9,FALSE)</f>
        <v>http://ch-autun.fr/contact/@ch-autun.fr</v>
      </c>
      <c r="K17" s="36" t="str">
        <f>VLOOKUP(Tableau15[[#This Row],[Colonne1]],[1]!Tableau124[#All],10,FALSE)</f>
        <v>03 85 86 84 84</v>
      </c>
      <c r="L17" s="18" t="str">
        <f>VLOOKUP(Tableau15[[#This Row],[Colonne1]],[1]!Tableau124[#All],11,FALSE)</f>
        <v xml:space="preserve"> </v>
      </c>
      <c r="M17" s="38" t="str">
        <f>VLOOKUP(Tableau15[[#This Row],[Colonne1]],[1]!Tableau124[#All],12,FALSE)</f>
        <v>lundi matin, mercredi matin un jeudi sur deux</v>
      </c>
      <c r="N17" s="39" t="str">
        <f>VLOOKUP(Tableau15[[#This Row],[Colonne1]],[1]!Tableau124[#All],13,FALSE)</f>
        <v>Intervention auprès de public majeurs et mineurs</v>
      </c>
    </row>
    <row r="18" spans="1:14" ht="270" x14ac:dyDescent="0.25">
      <c r="B18" s="7">
        <v>168</v>
      </c>
      <c r="C18" s="19" t="str">
        <f>VLOOKUP(Tableau15[[#This Row],[Colonne1]],[1]!Tableau124[#All],2,FALSE)</f>
        <v>Saône-et-Loire (71)</v>
      </c>
      <c r="D18" s="19" t="str">
        <f>VLOOKUP(Tableau15[[#This Row],[Colonne1]],[1]!Tableau124[#All],3,FALSE)</f>
        <v>Châlon-sur-Saône</v>
      </c>
      <c r="E18" s="19" t="str">
        <f>VLOOKUP(Tableau15[[#This Row],[Colonne1]],[1]!Tableau124[#All],4,FALSE)</f>
        <v>71100</v>
      </c>
      <c r="F18" s="19" t="str">
        <f>VLOOKUP(Tableau15[[#This Row],[Colonne1]],[1]!Tableau124[#All],5,FALSE)</f>
        <v>1 Av. Georges Pompidou</v>
      </c>
      <c r="G18" s="19" t="str">
        <f>VLOOKUP(Tableau15[[#This Row],[Colonne1]],[1]!Tableau124[#All],6,FALSE)</f>
        <v>CSAPA</v>
      </c>
      <c r="H18" s="19" t="str">
        <f>VLOOKUP(Tableau15[[#This Row],[Colonne1]],[1]!Tableau124[#All],7,FALSE)</f>
        <v>CSAPA KAIRN71 - SAUVEGARDE71</v>
      </c>
      <c r="I18" s="19" t="str">
        <f>VLOOKUP(Tableau15[[#This Row],[Colonne1]],[1]!Tableau124[#All],8,FALSE)</f>
        <v>Associatif</v>
      </c>
      <c r="J18" s="11" t="str">
        <f>VLOOKUP(Tableau15[[#This Row],[Colonne1]],[1]!Tableau124[#All],9,FALSE)</f>
        <v>kairn71@sauvegarde71.fr</v>
      </c>
      <c r="K18" s="14" t="str">
        <f>VLOOKUP(Tableau15[[#This Row],[Colonne1]],[1]!Tableau124[#All],10,FALSE)</f>
        <v>0385909060</v>
      </c>
      <c r="L18" s="11" t="str">
        <f>VLOOKUP(Tableau15[[#This Row],[Colonne1]],[1]!Tableau124[#All],11,FALSE)</f>
        <v>www.sauvegarde71.fr</v>
      </c>
      <c r="M18" s="15" t="str">
        <f>VLOOKUP(Tableau15[[#This Row],[Colonne1]],[1]!Tableau124[#All],12,FALSE)</f>
        <v>lundi = 9h-12h30 / 14h-18h
mardi = 11h-12h30 / 15h30-18h
mercredi = 9h-12h / 14h-18h
jeudi = 9h-12h30 / 14h-18h
vendredi = 9h-12h30 / 14h-17h</v>
      </c>
      <c r="N18" s="48" t="str">
        <f>VLOOKUP(Tableau15[[#This Row],[Colonne1]],[1]!Tableau124[#All],13,FALSE)</f>
        <v>- Réalisation de consultations avancées sur Chagny, Chalon-sur-Saône, Louhans, Saint Marcel ;
- dispositifs de soins résidentiels sous forme d'appartement thérapeutiques sur Chalon-sur-Saône (15 rue Philibert GUIDE 71100 Chalon-sur-Saône) ;
- intervention en milieu festif ;
- intervention en milieu pénitentiaire au Centre pénitentiaire de Varennes le Grand ;
- mise à disposition de matériel de consommation à moindre risque ;
- proposition de test rapide d'orientation diagnostic (TROD) ; 
- dispositifs anti-overdose à disposition ; 
- présence d'une CJC.</v>
      </c>
    </row>
    <row r="19" spans="1:14" s="51" customFormat="1" ht="45" x14ac:dyDescent="0.25">
      <c r="A19" s="49"/>
      <c r="B19" s="50">
        <v>164</v>
      </c>
      <c r="C19" s="8" t="str">
        <f>VLOOKUP(Tableau15[[#This Row],[Colonne1]],[1]!Tableau124[#All],2,FALSE)</f>
        <v>Saône-et-Loire (71)</v>
      </c>
      <c r="D19" s="8" t="str">
        <f>VLOOKUP(Tableau15[[#This Row],[Colonne1]],[1]!Tableau124[#All],3,FALSE)</f>
        <v>Chagny</v>
      </c>
      <c r="E19" s="8">
        <f>VLOOKUP(Tableau15[[#This Row],[Colonne1]],[1]!Tableau124[#All],4,FALSE)</f>
        <v>71150</v>
      </c>
      <c r="F19" s="8" t="str">
        <f>VLOOKUP(Tableau15[[#This Row],[Colonne1]],[1]!Tableau124[#All],5,FALSE)</f>
        <v>Chagny santé 4 route de Beaune</v>
      </c>
      <c r="G19" s="8" t="str">
        <f>VLOOKUP(Tableau15[[#This Row],[Colonne1]],[1]!Tableau124[#All],6,FALSE)</f>
        <v>CSAPA (consultations avancées)</v>
      </c>
      <c r="H19" s="8" t="str">
        <f>VLOOKUP(Tableau15[[#This Row],[Colonne1]],[1]!Tableau124[#All],7,FALSE)</f>
        <v>CSAPA KAIRN71 - SAUVEGARDE71 - consultations avancées</v>
      </c>
      <c r="I19" s="8" t="str">
        <f>VLOOKUP(Tableau15[[#This Row],[Colonne1]],[1]!Tableau124[#All],8,FALSE)</f>
        <v>Associatif</v>
      </c>
      <c r="J19" s="9" t="str">
        <f>VLOOKUP(Tableau15[[#This Row],[Colonne1]],[1]!Tableau124[#All],9,FALSE)</f>
        <v>kairn71@sauvegarde71.fr</v>
      </c>
      <c r="K19" s="10" t="str">
        <f>VLOOKUP(Tableau15[[#This Row],[Colonne1]],[1]!Tableau124[#All],10,FALSE)</f>
        <v>0385909061</v>
      </c>
      <c r="L19" s="11" t="str">
        <f>VLOOKUP(Tableau15[[#This Row],[Colonne1]],[1]!Tableau124[#All],11,FALSE)</f>
        <v>www.sauvegarde71.fr</v>
      </c>
      <c r="M19" s="15" t="str">
        <f>VLOOKUP(Tableau15[[#This Row],[Colonne1]],[1]!Tableau124[#All],12,FALSE)</f>
        <v>1 mercredi par mois 9h-12h</v>
      </c>
      <c r="N19" s="12" t="str">
        <f>VLOOKUP(Tableau15[[#This Row],[Colonne1]],[1]!Tableau124[#All],13,FALSE)</f>
        <v>Réalisation de consultations avancées</v>
      </c>
    </row>
    <row r="20" spans="1:14" ht="90" x14ac:dyDescent="0.25">
      <c r="B20" s="7">
        <v>174</v>
      </c>
      <c r="C20" s="8" t="str">
        <f>VLOOKUP(Tableau15[[#This Row],[Colonne1]],[1]!Tableau124[#All],2,FALSE)</f>
        <v>Saône-et-Loire (71)</v>
      </c>
      <c r="D20" s="8" t="str">
        <f>VLOOKUP(Tableau15[[#This Row],[Colonne1]],[1]!Tableau124[#All],3,FALSE)</f>
        <v>Louhans</v>
      </c>
      <c r="E20" s="8" t="str">
        <f>VLOOKUP(Tableau15[[#This Row],[Colonne1]],[1]!Tableau124[#All],4,FALSE)</f>
        <v>71100</v>
      </c>
      <c r="F20" s="8" t="str">
        <f>VLOOKUP(Tableau15[[#This Row],[Colonne1]],[1]!Tableau124[#All],5,FALSE)</f>
        <v>1 rue du Gruay</v>
      </c>
      <c r="G20" s="8" t="str">
        <f>VLOOKUP(Tableau15[[#This Row],[Colonne1]],[1]!Tableau124[#All],6,FALSE)</f>
        <v>Antenne CSAPA</v>
      </c>
      <c r="H20" s="8" t="str">
        <f>VLOOKUP(Tableau15[[#This Row],[Colonne1]],[1]!Tableau124[#All],7,FALSE)</f>
        <v>CSAPA KAIRN71 - SAUVEGARDE71</v>
      </c>
      <c r="I20" s="8" t="str">
        <f>VLOOKUP(Tableau15[[#This Row],[Colonne1]],[1]!Tableau124[#All],8,FALSE)</f>
        <v>Associatif</v>
      </c>
      <c r="J20" s="11" t="str">
        <f>VLOOKUP(Tableau15[[#This Row],[Colonne1]],[1]!Tableau124[#All],9,FALSE)</f>
        <v>kairn71@sauvegarde71.fr</v>
      </c>
      <c r="K20" s="14" t="str">
        <f>VLOOKUP(Tableau15[[#This Row],[Colonne1]],[1]!Tableau124[#All],10,FALSE)</f>
        <v>0385909060</v>
      </c>
      <c r="L20" s="37" t="str">
        <f>VLOOKUP(Tableau15[[#This Row],[Colonne1]],[1]!Tableau124[#All],11,FALSE)</f>
        <v xml:space="preserve">  </v>
      </c>
      <c r="M20" s="15" t="str">
        <f>VLOOKUP(Tableau15[[#This Row],[Colonne1]],[1]!Tableau124[#All],12,FALSE)</f>
        <v>lundi = 10h-13h / mardi = 10h-13h 13h30-17h / mercredi = 10h-13h 13h30-17h / jeudi = 10h-12h30 13h30-18h / vendredi = 10h-12h</v>
      </c>
      <c r="N20" s="21" t="str">
        <f>VLOOKUP(Tableau15[[#This Row],[Colonne1]],[1]!Tableau124[#All],13,FALSE)</f>
        <v xml:space="preserve">  </v>
      </c>
    </row>
    <row r="21" spans="1:14" ht="75" x14ac:dyDescent="0.25">
      <c r="B21" s="7">
        <v>166</v>
      </c>
      <c r="C21" s="23" t="str">
        <f>VLOOKUP(Tableau15[[#This Row],[Colonne1]],[1]!Tableau124[#All],2,FALSE)</f>
        <v>Saône-et-Loire (71)</v>
      </c>
      <c r="D21" s="23" t="str">
        <f>VLOOKUP(Tableau15[[#This Row],[Colonne1]],[1]!Tableau124[#All],3,FALSE)</f>
        <v>Châlon-sur-Saône</v>
      </c>
      <c r="E21" s="23" t="str">
        <f>VLOOKUP(Tableau15[[#This Row],[Colonne1]],[1]!Tableau124[#All],4,FALSE)</f>
        <v>71100</v>
      </c>
      <c r="F21" s="23" t="str">
        <f>VLOOKUP(Tableau15[[#This Row],[Colonne1]],[1]!Tableau124[#All],5,FALSE)</f>
        <v>1 Av. Georges Pompidou</v>
      </c>
      <c r="G21" s="23" t="str">
        <f>VLOOKUP(Tableau15[[#This Row],[Colonne1]],[1]!Tableau124[#All],6,FALSE)</f>
        <v>CJC</v>
      </c>
      <c r="H21" s="23" t="str">
        <f>VLOOKUP(Tableau15[[#This Row],[Colonne1]],[1]!Tableau124[#All],7,FALSE)</f>
        <v>CSAPA KAIRN71 - SAUVEGARDE71</v>
      </c>
      <c r="I21" s="23" t="str">
        <f>VLOOKUP(Tableau15[[#This Row],[Colonne1]],[1]!Tableau124[#All],8,FALSE)</f>
        <v>Associatif</v>
      </c>
      <c r="J21" s="24" t="str">
        <f>VLOOKUP(Tableau15[[#This Row],[Colonne1]],[1]!Tableau124[#All],9,FALSE)</f>
        <v>kairn71@sauvegarde71.fr</v>
      </c>
      <c r="K21" s="25" t="str">
        <f>VLOOKUP(Tableau15[[#This Row],[Colonne1]],[1]!Tableau124[#All],10,FALSE)</f>
        <v>0385909060</v>
      </c>
      <c r="L21" s="24" t="str">
        <f>VLOOKUP(Tableau15[[#This Row],[Colonne1]],[1]!Tableau124[#All],11,FALSE)</f>
        <v>www.sauvegarde71.fr</v>
      </c>
      <c r="M21" s="26" t="str">
        <f>VLOOKUP(Tableau15[[#This Row],[Colonne1]],[1]!Tableau124[#All],12,FALSE)</f>
        <v>Mercredi de 14h à 19h</v>
      </c>
      <c r="N21" s="27" t="str">
        <f>VLOOKUP(Tableau15[[#This Row],[Colonne1]],[1]!Tableau124[#All],13,FALSE)</f>
        <v xml:space="preserve">- Accueil des familles ; 
- Orientation sur rendez-vous ;
- CJC accessible à la famille et l'entourage ; 
- locaux identiques à ceux du CSAPA. </v>
      </c>
    </row>
    <row r="22" spans="1:14" ht="90" x14ac:dyDescent="0.25">
      <c r="B22" s="7">
        <v>165</v>
      </c>
      <c r="C22" s="52" t="str">
        <f>VLOOKUP(Tableau15[[#This Row],[Colonne1]],[1]!Tableau124[#All],2,FALSE)</f>
        <v>Saône-et-Loire (71)</v>
      </c>
      <c r="D22" s="52" t="str">
        <f>VLOOKUP(Tableau15[[#This Row],[Colonne1]],[1]!Tableau124[#All],3,FALSE)</f>
        <v>Châlon-sur-Saône</v>
      </c>
      <c r="E22" s="52" t="str">
        <f>VLOOKUP(Tableau15[[#This Row],[Colonne1]],[1]!Tableau124[#All],4,FALSE)</f>
        <v>71100</v>
      </c>
      <c r="F22" s="52" t="str">
        <f>VLOOKUP(Tableau15[[#This Row],[Colonne1]],[1]!Tableau124[#All],5,FALSE)</f>
        <v>41 Av. Boucicaut</v>
      </c>
      <c r="G22" s="52" t="str">
        <f>VLOOKUP(Tableau15[[#This Row],[Colonne1]],[1]!Tableau124[#All],6,FALSE)</f>
        <v>CAARUD</v>
      </c>
      <c r="H22" s="52" t="str">
        <f>VLOOKUP(Tableau15[[#This Row],[Colonne1]],[1]!Tableau124[#All],7,FALSE)</f>
        <v>CAARUD 16 Kay - Sauvegarde 71</v>
      </c>
      <c r="I22" s="52" t="str">
        <f>VLOOKUP(Tableau15[[#This Row],[Colonne1]],[1]!Tableau124[#All],8,FALSE)</f>
        <v>Associatif</v>
      </c>
      <c r="J22" s="53" t="str">
        <f>VLOOKUP(Tableau15[[#This Row],[Colonne1]],[1]!Tableau124[#All],9,FALSE)</f>
        <v>caarud16kay@sauvegarde71.fr</v>
      </c>
      <c r="K22" s="54" t="str">
        <f>VLOOKUP(Tableau15[[#This Row],[Colonne1]],[1]!Tableau124[#All],10,FALSE)</f>
        <v>0954654665</v>
      </c>
      <c r="L22" s="53" t="str">
        <f>VLOOKUP(Tableau15[[#This Row],[Colonne1]],[1]!Tableau124[#All],11,FALSE)</f>
        <v>www.sauvegarde71.fr</v>
      </c>
      <c r="M22" s="55" t="str">
        <f>VLOOKUP(Tableau15[[#This Row],[Colonne1]],[1]!Tableau124[#All],12,FALSE)</f>
        <v>lundi = 13h30-17h30
jeudi = 14h-19h
vendredi 11h-15h30</v>
      </c>
      <c r="N22" s="56" t="str">
        <f>VLOOKUP(Tableau15[[#This Row],[Colonne1]],[1]!Tableau124[#All],13,FALSE)</f>
        <v xml:space="preserve">- unité mobile pouvant servir de lieu d'accueil (déplacement sur tout le département de Saône et Loire) ; 
- programme d'échange de seringues ;
- intervention en maraude ; 
- intervention en milieu festif. </v>
      </c>
    </row>
    <row r="23" spans="1:14" s="61" customFormat="1" ht="60" x14ac:dyDescent="0.25">
      <c r="A23" s="57"/>
      <c r="B23" s="50">
        <v>171</v>
      </c>
      <c r="C23" s="40" t="str">
        <f>VLOOKUP(Tableau15[[#This Row],[Colonne1]],[1]!Tableau124[#All],2,FALSE)</f>
        <v>Saône-et-Loire (71)</v>
      </c>
      <c r="D23" s="40" t="str">
        <f>VLOOKUP(Tableau15[[#This Row],[Colonne1]],[1]!Tableau124[#All],3,FALSE)</f>
        <v>Le Creusot</v>
      </c>
      <c r="E23" s="40" t="str">
        <f>VLOOKUP(Tableau15[[#This Row],[Colonne1]],[1]!Tableau124[#All],4,FALSE)</f>
        <v>71200</v>
      </c>
      <c r="F23" s="40" t="str">
        <f>VLOOKUP(Tableau15[[#This Row],[Colonne1]],[1]!Tableau124[#All],5,FALSE)</f>
        <v>GROUPE SOS - Hôtel-Dieu du Creusot -Site Harfleur
26 rue d'Harfleur</v>
      </c>
      <c r="G23" s="40" t="str">
        <f>VLOOKUP(Tableau15[[#This Row],[Colonne1]],[1]!Tableau124[#All],6,FALSE)</f>
        <v>Consultations Hospitalières externes d'addictologie</v>
      </c>
      <c r="H23" s="40" t="str">
        <f>VLOOKUP(Tableau15[[#This Row],[Colonne1]],[1]!Tableau124[#All],7,FALSE)</f>
        <v>GROUPE SOS - Hôtel-Dieu du Creusot</v>
      </c>
      <c r="I23" s="40" t="str">
        <f>VLOOKUP(Tableau15[[#This Row],[Colonne1]],[1]!Tableau124[#All],8,FALSE)</f>
        <v>Associatif</v>
      </c>
      <c r="J23" s="58" t="str">
        <f>VLOOKUP(Tableau15[[#This Row],[Colonne1]],[1]!Tableau124[#All],9,FALSE)</f>
        <v>ghforest@hoteldieu-creusot.fr</v>
      </c>
      <c r="K23" s="59" t="str">
        <f>VLOOKUP(Tableau15[[#This Row],[Colonne1]],[1]!Tableau124[#All],10,FALSE)</f>
        <v>03.85.77.74.85</v>
      </c>
      <c r="L23" s="58" t="str">
        <f>VLOOKUP(Tableau15[[#This Row],[Colonne1]],[1]!Tableau124[#All],11,FALSE)</f>
        <v>www.hopital-lecreusot.com</v>
      </c>
      <c r="M23" s="60" t="str">
        <f>VLOOKUP(Tableau15[[#This Row],[Colonne1]],[1]!Tableau124[#All],12,FALSE)</f>
        <v>lundi au vendredi (à voir avec l'équipe ELSA)</v>
      </c>
      <c r="N23" s="60" t="str">
        <f>VLOOKUP(Tableau15[[#This Row],[Colonne1]],[1]!Tableau124[#All],13,FALSE)</f>
        <v>Intervention auprès de public majeurs et mineurs</v>
      </c>
    </row>
    <row r="24" spans="1:14" ht="86.45" customHeight="1" x14ac:dyDescent="0.25"/>
    <row r="25" spans="1:14" ht="86.45" customHeight="1" x14ac:dyDescent="0.25"/>
    <row r="26" spans="1:14" ht="86.45" customHeight="1" x14ac:dyDescent="0.25"/>
    <row r="27" spans="1:14" ht="86.45" customHeight="1" x14ac:dyDescent="0.25"/>
    <row r="28" spans="1:14" ht="86.45" customHeight="1" x14ac:dyDescent="0.25"/>
  </sheetData>
  <mergeCells count="1">
    <mergeCell ref="C3:O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GNECCHI, Delphine (ARS-BFC/BFC/DIRCOM)</dc:creator>
  <cp:lastModifiedBy>GNECCHI, Delphine (ARS-BFC/BFC/DIRCOM)</cp:lastModifiedBy>
  <dcterms:created xsi:type="dcterms:W3CDTF">2023-09-25T14:58:56Z</dcterms:created>
  <dcterms:modified xsi:type="dcterms:W3CDTF">2023-09-25T14:59:15Z</dcterms:modified>
</cp:coreProperties>
</file>